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craig\Desktop\"/>
    </mc:Choice>
  </mc:AlternateContent>
  <bookViews>
    <workbookView xWindow="705" yWindow="465" windowWidth="24120" windowHeight="13125" tabRatio="838"/>
  </bookViews>
  <sheets>
    <sheet name="New Aff.- Urban Opp." sheetId="16" r:id="rId1"/>
    <sheet name="New Aff.- Gen. Occ. Urban" sheetId="33" r:id="rId2"/>
    <sheet name="New Aff.- Senior Urban" sheetId="34" r:id="rId3"/>
    <sheet name="New Aff.- Non Urban" sheetId="32" r:id="rId4"/>
    <sheet name="Pres. Aff.- HUD Subsidy" sheetId="35" r:id="rId5"/>
    <sheet name="Pres. Aff.- USDA Subsidy" sheetId="36" r:id="rId6"/>
    <sheet name=" SE - PSH" sheetId="37" r:id="rId7"/>
    <sheet name="SE - Sub. Abuse Recovery" sheetId="39" r:id="rId8"/>
    <sheet name="Single Family" sheetId="38" r:id="rId9"/>
    <sheet name="Competitive Bond" sheetId="11" state="hidden" r:id="rId10"/>
    <sheet name="2014 BGF (hide)" sheetId="10" state="hidden" r:id="rId11"/>
    <sheet name="Sheet1" sheetId="13" state="hidden" r:id="rId12"/>
  </sheets>
  <definedNames>
    <definedName name="_xlnm._FilterDatabase" localSheetId="6" hidden="1">' SE - PSH'!$A$2:$BC$10</definedName>
    <definedName name="_xlnm._FilterDatabase" localSheetId="9" hidden="1">'Competitive Bond'!$A$2:$BC$2</definedName>
    <definedName name="_xlnm._FilterDatabase" localSheetId="1" hidden="1">'New Aff.- Gen. Occ. Urban'!$A$2:$BP$12</definedName>
    <definedName name="_xlnm._FilterDatabase" localSheetId="3" hidden="1">'New Aff.- Non Urban'!$A$2:$BR$23</definedName>
    <definedName name="_xlnm._FilterDatabase" localSheetId="2" hidden="1">'New Aff.- Senior Urban'!$A$2:$BH$19</definedName>
    <definedName name="_xlnm._FilterDatabase" localSheetId="0" hidden="1">'New Aff.- Urban Opp.'!$A$2:$BQ$9</definedName>
    <definedName name="_xlnm._FilterDatabase" localSheetId="4" hidden="1">'Pres. Aff.- HUD Subsidy'!$A$3:$BH$3</definedName>
    <definedName name="_xlnm._FilterDatabase" localSheetId="5" hidden="1">'Pres. Aff.- USDA Subsidy'!$A$3:$BB$3</definedName>
    <definedName name="_xlnm._FilterDatabase" localSheetId="7" hidden="1">'SE - Sub. Abuse Recovery'!#REF!</definedName>
    <definedName name="_xlnm._FilterDatabase" localSheetId="8" hidden="1">'Single Family'!$A$2:$AR$4</definedName>
    <definedName name="_xlnm.Print_Area" localSheetId="6">' SE - PSH'!$A$1:$BC$10</definedName>
    <definedName name="_xlnm.Print_Area" localSheetId="1">'New Aff.- Gen. Occ. Urban'!$A$1:$BP$12</definedName>
    <definedName name="_xlnm.Print_Area" localSheetId="3">'New Aff.- Non Urban'!$A$1:$BR$22</definedName>
    <definedName name="_xlnm.Print_Area" localSheetId="2">'New Aff.- Senior Urban'!$A$1:$BH$19</definedName>
    <definedName name="_xlnm.Print_Area" localSheetId="0">'New Aff.- Urban Opp.'!$A$1:$BQ$9</definedName>
    <definedName name="_xlnm.Print_Area" localSheetId="4">'Pres. Aff.- HUD Subsidy'!$A$1:$AZ$15</definedName>
    <definedName name="_xlnm.Print_Area" localSheetId="5">'Pres. Aff.- USDA Subsidy'!$A$1:$BB$8</definedName>
    <definedName name="_xlnm.Print_Area" localSheetId="7">'SE - Sub. Abuse Recovery'!$A$1:$BB$2</definedName>
    <definedName name="_xlnm.Print_Area" localSheetId="8">'Single Family'!$A$1:$AR$4</definedName>
    <definedName name="_xlnm.Print_Titles" localSheetId="6">' SE - PSH'!$A:$F,' SE - PSH'!$1:$2</definedName>
    <definedName name="_xlnm.Print_Titles" localSheetId="1">'New Aff.- Gen. Occ. Urban'!$A:$F,'New Aff.- Gen. Occ. Urban'!$1:$2</definedName>
    <definedName name="_xlnm.Print_Titles" localSheetId="3">'New Aff.- Non Urban'!$A:$F,'New Aff.- Non Urban'!$1:$2</definedName>
    <definedName name="_xlnm.Print_Titles" localSheetId="2">'New Aff.- Senior Urban'!$A:$F,'New Aff.- Senior Urban'!$1:$2</definedName>
    <definedName name="_xlnm.Print_Titles" localSheetId="0">'New Aff.- Urban Opp.'!$A:$F,'New Aff.- Urban Opp.'!$1:$2</definedName>
    <definedName name="_xlnm.Print_Titles" localSheetId="4">'Pres. Aff.- HUD Subsidy'!$A:$F,'Pres. Aff.- HUD Subsidy'!$1:$3</definedName>
    <definedName name="_xlnm.Print_Titles" localSheetId="5">'Pres. Aff.- USDA Subsidy'!$A:$F,'Pres. Aff.- USDA Subsidy'!$1:$3</definedName>
    <definedName name="_xlnm.Print_Titles" localSheetId="7">'SE - Sub. Abuse Recovery'!$A:$G,'SE - Sub. Abuse Recovery'!$1:$2</definedName>
    <definedName name="_xlnm.Print_Titles" localSheetId="8">'Single Family'!$A:$F,'Single Family'!$1:$2</definedName>
  </definedNames>
  <calcPr calcId="162913"/>
</workbook>
</file>

<file path=xl/calcChain.xml><?xml version="1.0" encoding="utf-8"?>
<calcChain xmlns="http://schemas.openxmlformats.org/spreadsheetml/2006/main">
  <c r="AD3" i="38" l="1"/>
  <c r="AM4" i="37"/>
  <c r="AM6" i="37"/>
  <c r="AM7" i="37"/>
  <c r="AM10" i="37"/>
  <c r="AM3" i="37"/>
  <c r="AK5" i="36"/>
  <c r="AK6" i="36"/>
  <c r="AK4" i="36"/>
  <c r="AK5" i="35"/>
  <c r="AK6" i="35"/>
  <c r="AK4" i="35"/>
  <c r="AW3" i="34"/>
  <c r="AW6" i="34"/>
  <c r="AW5" i="34"/>
  <c r="AW7" i="34"/>
  <c r="BC4" i="32"/>
  <c r="BC5" i="32"/>
  <c r="BC8" i="32"/>
  <c r="BC7" i="32"/>
  <c r="BC9" i="32"/>
  <c r="BC3" i="32"/>
  <c r="AZ4" i="16"/>
  <c r="AZ5" i="16"/>
  <c r="AZ8" i="16"/>
  <c r="AZ9" i="16"/>
  <c r="AZ3" i="16"/>
  <c r="BA5" i="33"/>
  <c r="BA4" i="33"/>
  <c r="BA3" i="33"/>
  <c r="AS8" i="32" l="1"/>
  <c r="AS14" i="32"/>
  <c r="AS16" i="32"/>
  <c r="AS19" i="32"/>
  <c r="AS9" i="32"/>
  <c r="AS17" i="32"/>
  <c r="AS10" i="32"/>
  <c r="AS11" i="32"/>
  <c r="AS12" i="32"/>
  <c r="AS15" i="32"/>
  <c r="AS21" i="32"/>
  <c r="AS13" i="32"/>
  <c r="AS18" i="32"/>
  <c r="AS4" i="32"/>
  <c r="AS20" i="32"/>
  <c r="AS24" i="32"/>
  <c r="AS5" i="32"/>
  <c r="AS7" i="32"/>
  <c r="AS6" i="32"/>
  <c r="AS3" i="32"/>
  <c r="AS22" i="32"/>
  <c r="AS23" i="32"/>
  <c r="AC3" i="34"/>
  <c r="R8" i="32"/>
  <c r="T8" i="32"/>
  <c r="W8" i="32"/>
  <c r="AB8" i="32"/>
  <c r="AE8" i="32"/>
  <c r="AH8" i="32"/>
  <c r="AK8" i="32"/>
  <c r="AO14" i="34"/>
  <c r="AO15" i="34"/>
  <c r="AO17" i="34"/>
  <c r="AO5" i="34"/>
  <c r="AO18" i="34"/>
  <c r="AO4" i="34"/>
  <c r="AO12" i="34"/>
  <c r="AO7" i="34"/>
  <c r="AO8" i="34"/>
  <c r="AO19" i="34"/>
  <c r="AO13" i="34"/>
  <c r="AO9" i="34"/>
  <c r="AO10" i="34"/>
  <c r="AO11" i="34"/>
  <c r="AO3" i="34"/>
  <c r="AO16" i="34"/>
  <c r="AO6" i="34"/>
  <c r="AB8" i="36"/>
  <c r="AB5" i="36"/>
  <c r="AB4" i="36"/>
  <c r="AB7" i="36"/>
  <c r="AB6" i="36"/>
  <c r="V4" i="38"/>
  <c r="W4" i="38" s="1"/>
  <c r="X4" i="38" s="1"/>
  <c r="V3" i="38"/>
  <c r="W3" i="38" s="1"/>
  <c r="X3" i="38" s="1"/>
  <c r="AB8" i="37"/>
  <c r="AB5" i="37"/>
  <c r="AB3" i="37"/>
  <c r="AB10" i="37"/>
  <c r="AB6" i="37"/>
  <c r="AB4" i="37"/>
  <c r="AB7" i="37"/>
  <c r="AB9" i="37"/>
  <c r="Y8" i="37"/>
  <c r="Y5" i="37"/>
  <c r="Y3" i="37"/>
  <c r="Y10" i="37"/>
  <c r="Y6" i="37"/>
  <c r="Y4" i="37"/>
  <c r="Y7" i="37"/>
  <c r="Y9" i="37"/>
  <c r="U8" i="37"/>
  <c r="U5" i="37"/>
  <c r="U3" i="37"/>
  <c r="U10" i="37"/>
  <c r="AD10" i="37" s="1"/>
  <c r="AE10" i="37" s="1"/>
  <c r="U6" i="37"/>
  <c r="U4" i="37"/>
  <c r="U7" i="37"/>
  <c r="U9" i="37"/>
  <c r="X8" i="36"/>
  <c r="X5" i="36"/>
  <c r="X4" i="36"/>
  <c r="X7" i="36"/>
  <c r="X6" i="36"/>
  <c r="U8" i="36"/>
  <c r="U5" i="36"/>
  <c r="U4" i="36"/>
  <c r="U7" i="36"/>
  <c r="U6" i="36"/>
  <c r="Q8" i="36"/>
  <c r="Q5" i="36"/>
  <c r="Q4" i="36"/>
  <c r="Q7" i="36"/>
  <c r="Q6" i="36"/>
  <c r="L8" i="36"/>
  <c r="L5" i="36"/>
  <c r="L4" i="36"/>
  <c r="L7" i="36"/>
  <c r="L6" i="36"/>
  <c r="AB10" i="35"/>
  <c r="AB9" i="35"/>
  <c r="AB12" i="35"/>
  <c r="AB15" i="35"/>
  <c r="AB17" i="35"/>
  <c r="AB13" i="35"/>
  <c r="AB7" i="35"/>
  <c r="AB5" i="35"/>
  <c r="AB4" i="35"/>
  <c r="AB6" i="35"/>
  <c r="AB16" i="35"/>
  <c r="AB8" i="35"/>
  <c r="AB11" i="35"/>
  <c r="AB14" i="35"/>
  <c r="X10" i="35"/>
  <c r="X9" i="35"/>
  <c r="X12" i="35"/>
  <c r="X15" i="35"/>
  <c r="X17" i="35"/>
  <c r="X13" i="35"/>
  <c r="X7" i="35"/>
  <c r="X5" i="35"/>
  <c r="X4" i="35"/>
  <c r="X6" i="35"/>
  <c r="X16" i="35"/>
  <c r="X8" i="35"/>
  <c r="X11" i="35"/>
  <c r="X14" i="35"/>
  <c r="U10" i="35"/>
  <c r="U9" i="35"/>
  <c r="U12" i="35"/>
  <c r="U15" i="35"/>
  <c r="U17" i="35"/>
  <c r="U13" i="35"/>
  <c r="U7" i="35"/>
  <c r="U5" i="35"/>
  <c r="U4" i="35"/>
  <c r="U6" i="35"/>
  <c r="U16" i="35"/>
  <c r="U8" i="35"/>
  <c r="U11" i="35"/>
  <c r="U14" i="35"/>
  <c r="Q10" i="35"/>
  <c r="Q9" i="35"/>
  <c r="Q12" i="35"/>
  <c r="Q15" i="35"/>
  <c r="Q17" i="35"/>
  <c r="Q13" i="35"/>
  <c r="Q7" i="35"/>
  <c r="Q5" i="35"/>
  <c r="Q4" i="35"/>
  <c r="Q6" i="35"/>
  <c r="Q16" i="35"/>
  <c r="Q8" i="35"/>
  <c r="Q11" i="35"/>
  <c r="Q14" i="35"/>
  <c r="L10" i="35"/>
  <c r="L9" i="35"/>
  <c r="L12" i="35"/>
  <c r="L15" i="35"/>
  <c r="L17" i="35"/>
  <c r="L13" i="35"/>
  <c r="L7" i="35"/>
  <c r="L5" i="35"/>
  <c r="L4" i="35"/>
  <c r="L6" i="35"/>
  <c r="L16" i="35"/>
  <c r="L8" i="35"/>
  <c r="L11" i="35"/>
  <c r="L14" i="35"/>
  <c r="AK23" i="32"/>
  <c r="AK22" i="32"/>
  <c r="AK3" i="32"/>
  <c r="AK6" i="32"/>
  <c r="AK7" i="32"/>
  <c r="AK5" i="32"/>
  <c r="AK24" i="32"/>
  <c r="AK20" i="32"/>
  <c r="AK4" i="32"/>
  <c r="AK18" i="32"/>
  <c r="AK13" i="32"/>
  <c r="AK21" i="32"/>
  <c r="AK15" i="32"/>
  <c r="AK12" i="32"/>
  <c r="AK11" i="32"/>
  <c r="AK10" i="32"/>
  <c r="AK17" i="32"/>
  <c r="AK9" i="32"/>
  <c r="AK19" i="32"/>
  <c r="AK16" i="32"/>
  <c r="AK14" i="32"/>
  <c r="AH23" i="32"/>
  <c r="AH22" i="32"/>
  <c r="AH3" i="32"/>
  <c r="AH6" i="32"/>
  <c r="AH7" i="32"/>
  <c r="AH5" i="32"/>
  <c r="AH24" i="32"/>
  <c r="AH20" i="32"/>
  <c r="AH4" i="32"/>
  <c r="AH18" i="32"/>
  <c r="AH13" i="32"/>
  <c r="AH21" i="32"/>
  <c r="AH15" i="32"/>
  <c r="AH12" i="32"/>
  <c r="AH11" i="32"/>
  <c r="AH10" i="32"/>
  <c r="AH17" i="32"/>
  <c r="AH9" i="32"/>
  <c r="AH19" i="32"/>
  <c r="AH16" i="32"/>
  <c r="AH14" i="32"/>
  <c r="AE23" i="32"/>
  <c r="AE22" i="32"/>
  <c r="AE3" i="32"/>
  <c r="AE6" i="32"/>
  <c r="AE7" i="32"/>
  <c r="AE5" i="32"/>
  <c r="AE24" i="32"/>
  <c r="AE20" i="32"/>
  <c r="AE4" i="32"/>
  <c r="AE18" i="32"/>
  <c r="AE13" i="32"/>
  <c r="AE21" i="32"/>
  <c r="AE15" i="32"/>
  <c r="AE12" i="32"/>
  <c r="AE11" i="32"/>
  <c r="AE10" i="32"/>
  <c r="AE17" i="32"/>
  <c r="AE9" i="32"/>
  <c r="AE19" i="32"/>
  <c r="AE16" i="32"/>
  <c r="AE14" i="32"/>
  <c r="AB23" i="32"/>
  <c r="AB22" i="32"/>
  <c r="AB3" i="32"/>
  <c r="AB6" i="32"/>
  <c r="AB7" i="32"/>
  <c r="AB5" i="32"/>
  <c r="AB24" i="32"/>
  <c r="AB20" i="32"/>
  <c r="AB4" i="32"/>
  <c r="AB18" i="32"/>
  <c r="AB13" i="32"/>
  <c r="AB21" i="32"/>
  <c r="AB15" i="32"/>
  <c r="AB12" i="32"/>
  <c r="AB11" i="32"/>
  <c r="AB10" i="32"/>
  <c r="AB17" i="32"/>
  <c r="AB9" i="32"/>
  <c r="AB19" i="32"/>
  <c r="AB16" i="32"/>
  <c r="AB14" i="32"/>
  <c r="W23" i="32"/>
  <c r="W22" i="32"/>
  <c r="W3" i="32"/>
  <c r="W6" i="32"/>
  <c r="W7" i="32"/>
  <c r="W5" i="32"/>
  <c r="W24" i="32"/>
  <c r="W20" i="32"/>
  <c r="W4" i="32"/>
  <c r="W18" i="32"/>
  <c r="W13" i="32"/>
  <c r="W21" i="32"/>
  <c r="W15" i="32"/>
  <c r="W12" i="32"/>
  <c r="W11" i="32"/>
  <c r="W10" i="32"/>
  <c r="W17" i="32"/>
  <c r="W9" i="32"/>
  <c r="W19" i="32"/>
  <c r="W16" i="32"/>
  <c r="W14" i="32"/>
  <c r="T23" i="32"/>
  <c r="T22" i="32"/>
  <c r="T3" i="32"/>
  <c r="T6" i="32"/>
  <c r="T7" i="32"/>
  <c r="T5" i="32"/>
  <c r="T24" i="32"/>
  <c r="T20" i="32"/>
  <c r="T4" i="32"/>
  <c r="T18" i="32"/>
  <c r="T13" i="32"/>
  <c r="T21" i="32"/>
  <c r="T15" i="32"/>
  <c r="T12" i="32"/>
  <c r="T11" i="32"/>
  <c r="T10" i="32"/>
  <c r="T17" i="32"/>
  <c r="T9" i="32"/>
  <c r="T19" i="32"/>
  <c r="T16" i="32"/>
  <c r="T14" i="32"/>
  <c r="R23" i="32"/>
  <c r="R22" i="32"/>
  <c r="R3" i="32"/>
  <c r="R6" i="32"/>
  <c r="R7" i="32"/>
  <c r="R5" i="32"/>
  <c r="R24" i="32"/>
  <c r="R20" i="32"/>
  <c r="R4" i="32"/>
  <c r="R18" i="32"/>
  <c r="R13" i="32"/>
  <c r="R21" i="32"/>
  <c r="R15" i="32"/>
  <c r="R12" i="32"/>
  <c r="R11" i="32"/>
  <c r="R10" i="32"/>
  <c r="R17" i="32"/>
  <c r="R9" i="32"/>
  <c r="R19" i="32"/>
  <c r="R16" i="32"/>
  <c r="R14" i="32"/>
  <c r="AI14" i="34"/>
  <c r="AI15" i="34"/>
  <c r="AI17" i="34"/>
  <c r="AI5" i="34"/>
  <c r="AI18" i="34"/>
  <c r="AI4" i="34"/>
  <c r="AI12" i="34"/>
  <c r="AI7" i="34"/>
  <c r="AI8" i="34"/>
  <c r="AI19" i="34"/>
  <c r="AI13" i="34"/>
  <c r="AI9" i="34"/>
  <c r="AI10" i="34"/>
  <c r="AI11" i="34"/>
  <c r="AI3" i="34"/>
  <c r="AI16" i="34"/>
  <c r="AI6" i="34"/>
  <c r="AF14" i="34"/>
  <c r="AF15" i="34"/>
  <c r="AF17" i="34"/>
  <c r="AF5" i="34"/>
  <c r="AF18" i="34"/>
  <c r="AF4" i="34"/>
  <c r="AF12" i="34"/>
  <c r="AF7" i="34"/>
  <c r="AF8" i="34"/>
  <c r="AF19" i="34"/>
  <c r="AF13" i="34"/>
  <c r="AF9" i="34"/>
  <c r="AF10" i="34"/>
  <c r="AF11" i="34"/>
  <c r="AF3" i="34"/>
  <c r="AF16" i="34"/>
  <c r="AF6" i="34"/>
  <c r="AC14" i="34"/>
  <c r="AC15" i="34"/>
  <c r="AC17" i="34"/>
  <c r="AC5" i="34"/>
  <c r="AC18" i="34"/>
  <c r="AC4" i="34"/>
  <c r="AC12" i="34"/>
  <c r="AC7" i="34"/>
  <c r="AC8" i="34"/>
  <c r="AC19" i="34"/>
  <c r="AC13" i="34"/>
  <c r="AC9" i="34"/>
  <c r="AC10" i="34"/>
  <c r="AC11" i="34"/>
  <c r="AC16" i="34"/>
  <c r="AC6" i="34"/>
  <c r="Z14" i="34"/>
  <c r="Z15" i="34"/>
  <c r="Z17" i="34"/>
  <c r="Z5" i="34"/>
  <c r="Z18" i="34"/>
  <c r="Z4" i="34"/>
  <c r="Z12" i="34"/>
  <c r="Z7" i="34"/>
  <c r="Z8" i="34"/>
  <c r="Z19" i="34"/>
  <c r="Z13" i="34"/>
  <c r="Z10" i="34"/>
  <c r="Z11" i="34"/>
  <c r="Z3" i="34"/>
  <c r="Z16" i="34"/>
  <c r="Z6" i="34"/>
  <c r="U14" i="34"/>
  <c r="U15" i="34"/>
  <c r="U17" i="34"/>
  <c r="U5" i="34"/>
  <c r="U18" i="34"/>
  <c r="U4" i="34"/>
  <c r="U12" i="34"/>
  <c r="U7" i="34"/>
  <c r="U8" i="34"/>
  <c r="U19" i="34"/>
  <c r="U13" i="34"/>
  <c r="U9" i="34"/>
  <c r="U10" i="34"/>
  <c r="U11" i="34"/>
  <c r="U3" i="34"/>
  <c r="U16" i="34"/>
  <c r="U6" i="34"/>
  <c r="R14" i="34"/>
  <c r="R15" i="34"/>
  <c r="R17" i="34"/>
  <c r="R5" i="34"/>
  <c r="R18" i="34"/>
  <c r="R4" i="34"/>
  <c r="R12" i="34"/>
  <c r="R7" i="34"/>
  <c r="R8" i="34"/>
  <c r="R19" i="34"/>
  <c r="R13" i="34"/>
  <c r="R9" i="34"/>
  <c r="R10" i="34"/>
  <c r="R11" i="34"/>
  <c r="R3" i="34"/>
  <c r="R16" i="34"/>
  <c r="R6" i="34"/>
  <c r="P14" i="34"/>
  <c r="P15" i="34"/>
  <c r="P17" i="34"/>
  <c r="P5" i="34"/>
  <c r="P18" i="34"/>
  <c r="P4" i="34"/>
  <c r="P12" i="34"/>
  <c r="P7" i="34"/>
  <c r="P8" i="34"/>
  <c r="P19" i="34"/>
  <c r="P13" i="34"/>
  <c r="P9" i="34"/>
  <c r="P10" i="34"/>
  <c r="P11" i="34"/>
  <c r="P3" i="34"/>
  <c r="P16" i="34"/>
  <c r="P6" i="34"/>
  <c r="AR6" i="33"/>
  <c r="AR5" i="33"/>
  <c r="AR4" i="33"/>
  <c r="AR8" i="33"/>
  <c r="AR10" i="33"/>
  <c r="AR12" i="33"/>
  <c r="AR3" i="33"/>
  <c r="AR9" i="33"/>
  <c r="AR7" i="33"/>
  <c r="AR11" i="33"/>
  <c r="AJ6" i="33"/>
  <c r="AJ5" i="33"/>
  <c r="AJ4" i="33"/>
  <c r="AJ8" i="33"/>
  <c r="AJ10" i="33"/>
  <c r="AJ12" i="33"/>
  <c r="AJ3" i="33"/>
  <c r="AJ9" i="33"/>
  <c r="AJ7" i="33"/>
  <c r="AJ11" i="33"/>
  <c r="AG6" i="33"/>
  <c r="AG5" i="33"/>
  <c r="AG4" i="33"/>
  <c r="AG8" i="33"/>
  <c r="AG10" i="33"/>
  <c r="AG12" i="33"/>
  <c r="AG3" i="33"/>
  <c r="AG9" i="33"/>
  <c r="AG7" i="33"/>
  <c r="AG11" i="33"/>
  <c r="AD6" i="33"/>
  <c r="AD5" i="33"/>
  <c r="AD4" i="33"/>
  <c r="AD8" i="33"/>
  <c r="AD10" i="33"/>
  <c r="AD12" i="33"/>
  <c r="AD3" i="33"/>
  <c r="AD9" i="33"/>
  <c r="AD7" i="33"/>
  <c r="AD11" i="33"/>
  <c r="AA6" i="33"/>
  <c r="AA5" i="33"/>
  <c r="AA4" i="33"/>
  <c r="AA8" i="33"/>
  <c r="AA10" i="33"/>
  <c r="AA12" i="33"/>
  <c r="AA3" i="33"/>
  <c r="AA9" i="33"/>
  <c r="AA7" i="33"/>
  <c r="AA11" i="33"/>
  <c r="V6" i="33"/>
  <c r="V5" i="33"/>
  <c r="V4" i="33"/>
  <c r="V8" i="33"/>
  <c r="V10" i="33"/>
  <c r="V12" i="33"/>
  <c r="V3" i="33"/>
  <c r="V9" i="33"/>
  <c r="V7" i="33"/>
  <c r="V11" i="33"/>
  <c r="S6" i="33"/>
  <c r="S5" i="33"/>
  <c r="S4" i="33"/>
  <c r="S8" i="33"/>
  <c r="S10" i="33"/>
  <c r="S12" i="33"/>
  <c r="S3" i="33"/>
  <c r="S9" i="33"/>
  <c r="S7" i="33"/>
  <c r="S11" i="33"/>
  <c r="Q6" i="33"/>
  <c r="Q5" i="33"/>
  <c r="Q4" i="33"/>
  <c r="Q8" i="33"/>
  <c r="Q10" i="33"/>
  <c r="Q12" i="33"/>
  <c r="Q3" i="33"/>
  <c r="Q9" i="33"/>
  <c r="Q7" i="33"/>
  <c r="Q11" i="33"/>
  <c r="AQ7" i="16"/>
  <c r="AQ5" i="16"/>
  <c r="AQ8" i="16"/>
  <c r="AQ11" i="16"/>
  <c r="AQ6" i="16"/>
  <c r="AQ10" i="16"/>
  <c r="AQ3" i="16"/>
  <c r="AQ12" i="16"/>
  <c r="AQ9" i="16"/>
  <c r="AQ4" i="16"/>
  <c r="AI7" i="16"/>
  <c r="AI5" i="16"/>
  <c r="AI8" i="16"/>
  <c r="AI11" i="16"/>
  <c r="AI6" i="16"/>
  <c r="AI10" i="16"/>
  <c r="AI3" i="16"/>
  <c r="AI12" i="16"/>
  <c r="AI9" i="16"/>
  <c r="AI4" i="16"/>
  <c r="AF7" i="16"/>
  <c r="AF5" i="16"/>
  <c r="AF8" i="16"/>
  <c r="AF11" i="16"/>
  <c r="AF6" i="16"/>
  <c r="AF10" i="16"/>
  <c r="AF3" i="16"/>
  <c r="AF12" i="16"/>
  <c r="AF9" i="16"/>
  <c r="AF4" i="16"/>
  <c r="AC7" i="16"/>
  <c r="AC5" i="16"/>
  <c r="AC8" i="16"/>
  <c r="AC11" i="16"/>
  <c r="AC6" i="16"/>
  <c r="AC10" i="16"/>
  <c r="AC3" i="16"/>
  <c r="AC12" i="16"/>
  <c r="AC9" i="16"/>
  <c r="AC4" i="16"/>
  <c r="Z7" i="16"/>
  <c r="Z5" i="16"/>
  <c r="Z8" i="16"/>
  <c r="Z11" i="16"/>
  <c r="Z6" i="16"/>
  <c r="Z10" i="16"/>
  <c r="Z3" i="16"/>
  <c r="Z12" i="16"/>
  <c r="Z9" i="16"/>
  <c r="Z4" i="16"/>
  <c r="U7" i="16"/>
  <c r="U5" i="16"/>
  <c r="U8" i="16"/>
  <c r="U11" i="16"/>
  <c r="U6" i="16"/>
  <c r="U10" i="16"/>
  <c r="U3" i="16"/>
  <c r="U12" i="16"/>
  <c r="U9" i="16"/>
  <c r="U4" i="16"/>
  <c r="P7" i="16"/>
  <c r="P5" i="16"/>
  <c r="P8" i="16"/>
  <c r="P11" i="16"/>
  <c r="P6" i="16"/>
  <c r="P10" i="16"/>
  <c r="P3" i="16"/>
  <c r="P12" i="16"/>
  <c r="P9" i="16"/>
  <c r="P4" i="16"/>
  <c r="R7" i="16"/>
  <c r="R5" i="16"/>
  <c r="R8" i="16"/>
  <c r="R11" i="16"/>
  <c r="R6" i="16"/>
  <c r="R10" i="16"/>
  <c r="R3" i="16"/>
  <c r="R12" i="16"/>
  <c r="R9" i="16"/>
  <c r="R4" i="16"/>
  <c r="AD7" i="37"/>
  <c r="AE7" i="37" s="1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  <c r="AD5" i="37" l="1"/>
  <c r="AE5" i="37" s="1"/>
  <c r="AP12" i="34"/>
  <c r="AQ12" i="34" s="1"/>
  <c r="AP9" i="34"/>
  <c r="AQ9" i="34" s="1"/>
  <c r="AP18" i="34"/>
  <c r="AQ18" i="34" s="1"/>
  <c r="AC16" i="35"/>
  <c r="AD16" i="35" s="1"/>
  <c r="AC12" i="35"/>
  <c r="AD12" i="35" s="1"/>
  <c r="AC10" i="35"/>
  <c r="AD10" i="35" s="1"/>
  <c r="AC6" i="36"/>
  <c r="AD6" i="36" s="1"/>
  <c r="AC4" i="36"/>
  <c r="AD4" i="36" s="1"/>
  <c r="AC5" i="36"/>
  <c r="AD5" i="36" s="1"/>
  <c r="AC7" i="36"/>
  <c r="AD7" i="36" s="1"/>
  <c r="AC7" i="35"/>
  <c r="AD7" i="35" s="1"/>
  <c r="AS6" i="33"/>
  <c r="AT6" i="33" s="1"/>
  <c r="AD4" i="37"/>
  <c r="AE4" i="37" s="1"/>
  <c r="AD8" i="37"/>
  <c r="AE8" i="37" s="1"/>
  <c r="AD3" i="37"/>
  <c r="AE3" i="37" s="1"/>
  <c r="AD6" i="37"/>
  <c r="AE6" i="37" s="1"/>
  <c r="AD9" i="37"/>
  <c r="AE9" i="37" s="1"/>
  <c r="AC9" i="35"/>
  <c r="AD9" i="35" s="1"/>
  <c r="AC5" i="35"/>
  <c r="AD5" i="35" s="1"/>
  <c r="AC13" i="35"/>
  <c r="AD13" i="35" s="1"/>
  <c r="AP6" i="34"/>
  <c r="AQ6" i="34" s="1"/>
  <c r="AP11" i="34"/>
  <c r="AQ11" i="34" s="1"/>
  <c r="AP4" i="34"/>
  <c r="AQ4" i="34" s="1"/>
  <c r="AP16" i="34"/>
  <c r="AQ16" i="34" s="1"/>
  <c r="AP15" i="34"/>
  <c r="AQ15" i="34" s="1"/>
  <c r="AP13" i="34"/>
  <c r="AQ13" i="34" s="1"/>
  <c r="AP17" i="34"/>
  <c r="AQ17" i="34" s="1"/>
  <c r="AP5" i="34"/>
  <c r="AQ5" i="34" s="1"/>
  <c r="AP19" i="34"/>
  <c r="AQ19" i="34" s="1"/>
  <c r="AS4" i="33"/>
  <c r="AT4" i="33" s="1"/>
  <c r="AS11" i="33"/>
  <c r="AT11" i="33" s="1"/>
  <c r="AS12" i="33"/>
  <c r="AT12" i="33" s="1"/>
  <c r="AS7" i="33"/>
  <c r="AT7" i="33" s="1"/>
  <c r="AS5" i="33"/>
  <c r="AT5" i="33" s="1"/>
  <c r="AS9" i="33"/>
  <c r="AT9" i="33" s="1"/>
  <c r="AS8" i="33"/>
  <c r="AT8" i="33" s="1"/>
  <c r="AT3" i="32"/>
  <c r="AU3" i="32" s="1"/>
  <c r="AT15" i="32"/>
  <c r="AU15" i="32" s="1"/>
  <c r="AR5" i="16"/>
  <c r="AS5" i="16" s="1"/>
  <c r="AR9" i="16"/>
  <c r="AS9" i="16" s="1"/>
  <c r="AR8" i="16"/>
  <c r="AS8" i="16" s="1"/>
  <c r="AR10" i="16"/>
  <c r="AS10" i="16" s="1"/>
  <c r="AR3" i="16"/>
  <c r="AS3" i="16" s="1"/>
  <c r="AR4" i="16"/>
  <c r="AS4" i="16" s="1"/>
  <c r="AR6" i="16"/>
  <c r="AS6" i="16" s="1"/>
  <c r="AT9" i="32"/>
  <c r="AU9" i="32" s="1"/>
  <c r="AT18" i="32"/>
  <c r="AU18" i="32" s="1"/>
  <c r="AT11" i="32"/>
  <c r="AU11" i="32" s="1"/>
  <c r="AT24" i="32"/>
  <c r="AU24" i="32" s="1"/>
  <c r="AT4" i="32"/>
  <c r="AU4" i="32" s="1"/>
  <c r="AT5" i="32"/>
  <c r="AU5" i="32" s="1"/>
  <c r="AT19" i="32"/>
  <c r="AU19" i="32" s="1"/>
  <c r="AT13" i="32"/>
  <c r="AU13" i="32" s="1"/>
  <c r="AT20" i="32"/>
  <c r="AU20" i="32" s="1"/>
  <c r="AP8" i="34"/>
  <c r="AQ8" i="34" s="1"/>
  <c r="AC14" i="35"/>
  <c r="AD14" i="35" s="1"/>
  <c r="AC11" i="35"/>
  <c r="AD11" i="35" s="1"/>
  <c r="AC4" i="35"/>
  <c r="AD4" i="35" s="1"/>
  <c r="AT12" i="32"/>
  <c r="AU12" i="32" s="1"/>
  <c r="AT16" i="32"/>
  <c r="AU16" i="32" s="1"/>
  <c r="AT10" i="32"/>
  <c r="AU10" i="32" s="1"/>
  <c r="AT21" i="32"/>
  <c r="AU21" i="32" s="1"/>
  <c r="AT6" i="32"/>
  <c r="AU6" i="32" s="1"/>
  <c r="AT14" i="32"/>
  <c r="AU14" i="32" s="1"/>
  <c r="AT17" i="32"/>
  <c r="AU17" i="32" s="1"/>
  <c r="AT7" i="32"/>
  <c r="AU7" i="32" s="1"/>
  <c r="AT23" i="32"/>
  <c r="AU23" i="32" s="1"/>
  <c r="AS3" i="33"/>
  <c r="AT3" i="33" s="1"/>
  <c r="AR12" i="16"/>
  <c r="AS12" i="16" s="1"/>
  <c r="AC6" i="35"/>
  <c r="AD6" i="35" s="1"/>
  <c r="AC8" i="36"/>
  <c r="AD8" i="36" s="1"/>
  <c r="AP3" i="34"/>
  <c r="AQ3" i="34" s="1"/>
  <c r="AT8" i="32"/>
  <c r="AU8" i="32" s="1"/>
  <c r="AS10" i="33"/>
  <c r="AT10" i="33" s="1"/>
  <c r="AP10" i="34"/>
  <c r="AQ10" i="34" s="1"/>
  <c r="AP7" i="34"/>
  <c r="AQ7" i="34" s="1"/>
  <c r="AC8" i="35"/>
  <c r="AD8" i="35" s="1"/>
  <c r="AC15" i="35"/>
  <c r="AD15" i="35" s="1"/>
  <c r="AR7" i="16"/>
  <c r="AS7" i="16" s="1"/>
  <c r="AT22" i="32"/>
  <c r="AU22" i="32" s="1"/>
  <c r="AC17" i="35"/>
  <c r="AD17" i="35" s="1"/>
  <c r="AR11" i="16"/>
  <c r="AS11" i="16" s="1"/>
  <c r="AP14" i="34"/>
  <c r="AQ14" i="34" s="1"/>
</calcChain>
</file>

<file path=xl/comments1.xml><?xml version="1.0" encoding="utf-8"?>
<comments xmlns="http://schemas.openxmlformats.org/spreadsheetml/2006/main">
  <authors>
    <author>Berry, Kathryn</author>
    <author>Vaido, Virgie</author>
  </authors>
  <commentList>
    <comment ref="R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<sst xmlns="http://schemas.openxmlformats.org/spreadsheetml/2006/main" count="2681" uniqueCount="758">
  <si>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</si>
  <si>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</si>
  <si>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</si>
  <si>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</si>
  <si>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</si>
  <si>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</si>
  <si>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</si>
  <si>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</si>
  <si>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</si>
  <si>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</si>
  <si>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</si>
  <si>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</si>
  <si>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</si>
  <si>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</si>
  <si>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</si>
  <si>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</si>
  <si>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</si>
  <si>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</si>
  <si>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</si>
  <si>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</si>
  <si>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</si>
  <si>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County</t>
  </si>
  <si>
    <t>TPC</t>
  </si>
  <si>
    <t>TPC / Unit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</si>
  <si>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</si>
  <si>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</si>
  <si>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</si>
  <si>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</si>
  <si>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</si>
  <si>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</si>
  <si>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</si>
  <si>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</si>
  <si>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</si>
  <si>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</si>
  <si>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</si>
  <si>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</si>
  <si>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Application Fee Amount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</si>
  <si>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</si>
  <si>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</si>
  <si>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</si>
  <si>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</si>
  <si>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</si>
  <si>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</si>
  <si>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</si>
  <si>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</si>
  <si>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</si>
  <si>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</si>
  <si>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</si>
  <si>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</si>
  <si>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</si>
  <si>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</si>
  <si>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</si>
  <si>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</si>
  <si>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</si>
  <si>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</si>
  <si>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</si>
  <si>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</si>
  <si>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</si>
  <si>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</si>
  <si>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</si>
  <si>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</si>
  <si>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</si>
  <si>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</si>
  <si>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</si>
  <si>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</si>
  <si>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</si>
  <si>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TPC / Gross SF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</si>
  <si>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</si>
  <si>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</si>
  <si>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</si>
  <si>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</si>
  <si>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</si>
  <si>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</si>
  <si>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</si>
  <si>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</si>
  <si>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</si>
  <si>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</si>
  <si>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</si>
  <si>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</si>
  <si>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Brunswick</t>
  </si>
  <si>
    <t>Non-PJ</t>
  </si>
  <si>
    <t>PJ</t>
  </si>
  <si>
    <t>Applicant</t>
  </si>
  <si>
    <t># of units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</si>
  <si>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</si>
  <si>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</si>
  <si>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</si>
  <si>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</si>
  <si>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</si>
  <si>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</si>
  <si>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</si>
  <si>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</si>
  <si>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</si>
  <si>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</si>
  <si>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</si>
  <si>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</si>
  <si>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</si>
  <si>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</si>
  <si>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</si>
  <si>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</si>
  <si>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</si>
  <si>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</si>
  <si>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</si>
  <si>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</si>
  <si>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</si>
  <si>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</si>
  <si>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</si>
  <si>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</si>
  <si>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</si>
  <si>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</si>
  <si>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</si>
  <si>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</si>
  <si>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</si>
  <si>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</si>
  <si>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</si>
  <si>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</si>
  <si>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</si>
  <si>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</si>
  <si>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</si>
  <si>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</si>
  <si>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</si>
  <si>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</si>
  <si>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</si>
  <si>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</si>
  <si>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</si>
  <si>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</si>
  <si>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</si>
  <si>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</si>
  <si>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</si>
  <si>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</si>
  <si>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</si>
  <si>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</si>
  <si>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</si>
  <si>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</si>
  <si>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</si>
  <si>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</si>
  <si>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</si>
  <si>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</si>
  <si>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</si>
  <si>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</si>
  <si>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</si>
  <si>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</si>
  <si>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</si>
  <si>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</si>
  <si>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</si>
  <si>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</si>
  <si>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</si>
  <si>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</si>
  <si>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</si>
  <si>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</si>
  <si>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</si>
  <si>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TOTAL</t>
  </si>
  <si>
    <t>Application Fee Paid</t>
  </si>
  <si>
    <t>Set Aside</t>
  </si>
  <si>
    <t>Housing Authority Partner</t>
  </si>
  <si>
    <t>CHDO Partner</t>
  </si>
  <si>
    <t>In-State Partner</t>
  </si>
  <si>
    <t>Affordable Housing Demand</t>
  </si>
  <si>
    <t>Financially Troubled Asset</t>
  </si>
  <si>
    <t>Good Management</t>
  </si>
  <si>
    <t>Risk of Market Rate Conversion</t>
  </si>
  <si>
    <t>Bond Leveraging</t>
  </si>
  <si>
    <t>Medicaid Partnership</t>
  </si>
  <si>
    <t>Unit/Cost Information</t>
  </si>
  <si>
    <t>Development Team Information</t>
  </si>
  <si>
    <t>Minimum Threshold Requirements</t>
  </si>
  <si>
    <t>Minimum Threshold</t>
  </si>
  <si>
    <t>TDC / Unit</t>
  </si>
  <si>
    <t>TDC / Gross SF</t>
  </si>
  <si>
    <t>ELI Units</t>
  </si>
  <si>
    <t>GP3</t>
  </si>
  <si>
    <t>Referral Partnership</t>
  </si>
  <si>
    <t>Serves households at or below 30% AMI</t>
  </si>
  <si>
    <t>Meets definition of Disability</t>
  </si>
  <si>
    <t>Meets definition of Vulnerable</t>
  </si>
  <si>
    <t>Population</t>
  </si>
  <si>
    <t>Co-Developer</t>
  </si>
  <si>
    <t xml:space="preserve"> Co-Developer</t>
  </si>
  <si>
    <t>Set-aside</t>
  </si>
  <si>
    <t>HUD-defined Non-Racially- or Ethnically-Concentrated Area of Poverty (R/ECAP) area (1)</t>
  </si>
  <si>
    <t>Majority of units in development will be newly affordable</t>
  </si>
  <si>
    <t>Located in Urban area in a High or Very High Opp. area or Mod. Opp. Area that has strong or strongest growth</t>
  </si>
  <si>
    <t>Development will serve workforce, family, general, or mixed populations</t>
  </si>
  <si>
    <t>Located in a Non-Urban area</t>
  </si>
  <si>
    <t>At least 25% of units serve the target population</t>
  </si>
  <si>
    <t>Meets the State of Ohio Permanent Supportive Housing definition</t>
  </si>
  <si>
    <t>At least 75% of the units serve the target population</t>
  </si>
  <si>
    <t>Must adhere to HUD's Recovery Housing Guidance</t>
  </si>
  <si>
    <t>Exercise and wellness</t>
  </si>
  <si>
    <t>ELI Targeting</t>
  </si>
  <si>
    <t>Project-Based Subsidy</t>
  </si>
  <si>
    <t>Market Integration</t>
  </si>
  <si>
    <t>Average Income</t>
  </si>
  <si>
    <t>Project-Based Rental Subsidy</t>
  </si>
  <si>
    <t xml:space="preserve">ELI Targeting   </t>
  </si>
  <si>
    <t>Severe Housing Problems</t>
  </si>
  <si>
    <t>Universal Design</t>
  </si>
  <si>
    <t>504 Units</t>
  </si>
  <si>
    <t>Credits per unit</t>
  </si>
  <si>
    <t>Leverage</t>
  </si>
  <si>
    <t>Inclusive Tenant Selection Plan</t>
  </si>
  <si>
    <t>Proximity to Amenities</t>
  </si>
  <si>
    <t>Transit - 5 pts.</t>
  </si>
  <si>
    <t>Number of Bedrooms - 5 pts.</t>
  </si>
  <si>
    <t>Education - 5 pts.</t>
  </si>
  <si>
    <t>Inclusive Tenant Selection Plan - 5 pts.</t>
  </si>
  <si>
    <t>Job Access - 5 pts.</t>
  </si>
  <si>
    <t>Neighborhood Revitalization - 5 pts.</t>
  </si>
  <si>
    <t>Experienced Service Provider  - 15 pts.</t>
  </si>
  <si>
    <t>Appalachian County - 5 pts.</t>
  </si>
  <si>
    <t>Persons 55 and older or grand families if 62+</t>
  </si>
  <si>
    <t>Rehab Scope</t>
  </si>
  <si>
    <t>Green</t>
  </si>
  <si>
    <t>Exercise &amp; Wellness</t>
  </si>
  <si>
    <t>Transportation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</si>
  <si>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</si>
  <si>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</si>
  <si>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</si>
  <si>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Architectural plans must meet codes and be consistent with surrounding neighborhood.</t>
  </si>
  <si>
    <t>No Age Restrictions</t>
  </si>
  <si>
    <t>Commitment for RA on at least 50% affordable units</t>
  </si>
  <si>
    <t>Applicant provided an associate certificiation from Ohio Recovery Housing</t>
  </si>
  <si>
    <t>ADAMH Recommendation letter affirms that residents have choice</t>
  </si>
  <si>
    <t>Selected Design Features</t>
  </si>
  <si>
    <t>Proximity to Amenities - 10 pts.</t>
  </si>
  <si>
    <t>Credits per Unit</t>
  </si>
  <si>
    <t>High Need County</t>
  </si>
  <si>
    <t>Construction Type: NC, Rehab, Adaptive Reuse</t>
  </si>
  <si>
    <t>Nonprofit Partner</t>
  </si>
  <si>
    <t>Local Partner: Select one for 10 pts.</t>
  </si>
  <si>
    <t>Resident Amenities: 5 pts.</t>
  </si>
  <si>
    <t>Accessible Design: 10 pts.</t>
  </si>
  <si>
    <t>Does NOT meet the location requirements for Urban Opportunity</t>
  </si>
  <si>
    <t>Sustainable Development: 5 pts.</t>
  </si>
  <si>
    <t>Income Diversity: 10 pts.</t>
  </si>
  <si>
    <t>Sub-Pool Priorities: Urban Opportunity - Maximum Points: 40</t>
  </si>
  <si>
    <t>Sub-Pool Priorities: General Occupancy Urban Housing - Maximum Points: 40</t>
  </si>
  <si>
    <t>In a QCT and an area subject to a Revitalization Plan (1)</t>
  </si>
  <si>
    <t>Tiebreakers</t>
  </si>
  <si>
    <t>At least 60% of aff. units are 1-BD or eff.</t>
  </si>
  <si>
    <t>5% of aff. units are 3-BD or larger for 60% AMGI or less</t>
  </si>
  <si>
    <t>No more than 35% of aff. units are 1-BD and/or efficiency</t>
  </si>
  <si>
    <t>All aff. units are 2-BD or smaller</t>
  </si>
  <si>
    <t>Accessible Design: 10 pts</t>
  </si>
  <si>
    <t>Competitive (x), SI (S), Withdrawn (WD), Rejected (R), Developer Cap (DC)</t>
  </si>
  <si>
    <t xml:space="preserve"> SENIOR: At least 60% of aff. units are 1-BD or eff.</t>
  </si>
  <si>
    <t>SENIOR: All aff. units are 2-BD or smaller</t>
  </si>
  <si>
    <t>Non-senior: No more than 35% of aff. units are 1-BD and/or efficiency</t>
  </si>
  <si>
    <t>Non-senior: 5% of aff. units are 3-BD or larger for 60% AMGI or less</t>
  </si>
  <si>
    <t>Sustainable Development:         5 pts.</t>
  </si>
  <si>
    <t>Sub-Pool Priorities: Non-Urban Housing - Maximum Points: 30</t>
  </si>
  <si>
    <t>Senior: Aging  Population - 5 pts.</t>
  </si>
  <si>
    <t>Majority of units will maintain existing project-based rental assistance or project-based operating subsidies through HUD</t>
  </si>
  <si>
    <t>Development Characteristics: 15 pts.</t>
  </si>
  <si>
    <t>Preservation Priorities: 10 pts.</t>
  </si>
  <si>
    <t>Preservation Leveraging: 10 pts.</t>
  </si>
  <si>
    <t>Sub-Pool Priorities: HUD Subsidy Preservation</t>
  </si>
  <si>
    <t>Maximum Points:  25</t>
  </si>
  <si>
    <t>Maximum Points: 20</t>
  </si>
  <si>
    <t>Multiphase Section 8 Preservation - 5 pts.</t>
  </si>
  <si>
    <t>HUD-approved RAD conversion (1)</t>
  </si>
  <si>
    <t>Sub-Pool Priorities: USDA Subsidy Preservation</t>
  </si>
  <si>
    <t>Majority of units will maintain existing project-based rental assistance or project-based operating subsidies through USDA</t>
  </si>
  <si>
    <t>Rural Development Priority - 5 pts.</t>
  </si>
  <si>
    <t xml:space="preserve">Maturing Mortgage - 5 pts.           </t>
  </si>
  <si>
    <t>USDA Priority Development (1)</t>
  </si>
  <si>
    <t>Maj. GP is non-profit and has exp. in PSH: owning, developing or managing</t>
  </si>
  <si>
    <t>Local Partners: 15 pts.</t>
  </si>
  <si>
    <t xml:space="preserve">Expert Recommendations: 20 pts.    </t>
  </si>
  <si>
    <t>Primary Designation- 20 pts.</t>
  </si>
  <si>
    <t>Secondary Designation- 10 pts.</t>
  </si>
  <si>
    <t>Neighborhood Development &amp; Impact Initiative: 20 pts.</t>
  </si>
  <si>
    <t>Sub-Pool Priority - PSH: 5 pts.</t>
  </si>
  <si>
    <t>Balance of State and/or Smaller CoCs (2)</t>
  </si>
  <si>
    <t>Transitioned-Aged Youth (1)</t>
  </si>
  <si>
    <t>Threshold Requirements</t>
  </si>
  <si>
    <t>Development serves persons, or families including persons, recovering from a substance abuse disorder</t>
  </si>
  <si>
    <t>Minimum of 50% of units have commitment for rental subsidy</t>
  </si>
  <si>
    <t xml:space="preserve">Majority GP is a non-profit with experience dev., owning, or managing supportive housing </t>
  </si>
  <si>
    <t>Applicant has experience in dev., own, and operating HTC housing that serves a target pop. recovering from substance use disorder</t>
  </si>
  <si>
    <t>Primary/Secondary recommendation from ADAMH Board</t>
  </si>
  <si>
    <t>Expert Recommendations: 20 pts.</t>
  </si>
  <si>
    <t>First Recommendation- 20 pts.</t>
  </si>
  <si>
    <t>Second Recommendation- 10 pts.</t>
  </si>
  <si>
    <t>All units are new construction single family or townhomes</t>
  </si>
  <si>
    <t>All units must be 3-BD or larger</t>
  </si>
  <si>
    <t>Competitive Criteria: 40 pts.</t>
  </si>
  <si>
    <t>% of Points Earned</t>
  </si>
  <si>
    <t>Local Service Provider:     20 pts.</t>
  </si>
  <si>
    <t>Aging Population -     5 pts.</t>
  </si>
  <si>
    <t>Transportation -           5 pts.</t>
  </si>
  <si>
    <t>Family: Education -      5 pts.</t>
  </si>
  <si>
    <t>Family: Bedrooms -      5 pts.</t>
  </si>
  <si>
    <t>Senior: Experienced Service Provider -       5 pts.</t>
  </si>
  <si>
    <t>Preserved Units -           15 pts.</t>
  </si>
  <si>
    <t>RAD/Choice Transformation -       5 pts.</t>
  </si>
  <si>
    <t>Preserved Units -       15 pts.</t>
  </si>
  <si>
    <t>Exercise and wellness  5 pts.</t>
  </si>
  <si>
    <t>Selected Design Features  5 pts.</t>
  </si>
  <si>
    <t>20-0066</t>
  </si>
  <si>
    <t>Amesbury Rosalind Apartments</t>
  </si>
  <si>
    <t>20-0037</t>
  </si>
  <si>
    <t>Apple Street Senior</t>
  </si>
  <si>
    <t>20-0012</t>
  </si>
  <si>
    <t>Applewood Apartments</t>
  </si>
  <si>
    <t>20-0013</t>
  </si>
  <si>
    <t>Applewood Manor</t>
  </si>
  <si>
    <t>20-0053</t>
  </si>
  <si>
    <t>Arbor View</t>
  </si>
  <si>
    <t>20-0090</t>
  </si>
  <si>
    <t>Arthurs Crossing</t>
  </si>
  <si>
    <t>20-0017</t>
  </si>
  <si>
    <t>Ashbury Park Family Apartments, LLC</t>
  </si>
  <si>
    <t>20-0032</t>
  </si>
  <si>
    <t>Athens Senior Housing</t>
  </si>
  <si>
    <t>20-0052</t>
  </si>
  <si>
    <t>Bennett Point</t>
  </si>
  <si>
    <t>20-0070</t>
  </si>
  <si>
    <t>Bentley Woods Apartments</t>
  </si>
  <si>
    <t>20-0045</t>
  </si>
  <si>
    <t xml:space="preserve">Berwyn East Place </t>
  </si>
  <si>
    <t>20-0059</t>
  </si>
  <si>
    <t>Blair Lofts Phase I</t>
  </si>
  <si>
    <t>20-0048</t>
  </si>
  <si>
    <t>Blanchard House</t>
  </si>
  <si>
    <t>20-0035</t>
  </si>
  <si>
    <t>Bond Hill Senior</t>
  </si>
  <si>
    <t>20-0047</t>
  </si>
  <si>
    <t>Bretton Woods</t>
  </si>
  <si>
    <t>20-0074</t>
  </si>
  <si>
    <t>20-0041</t>
  </si>
  <si>
    <t>Buckeye Fields</t>
  </si>
  <si>
    <t>20-0016</t>
  </si>
  <si>
    <t>Canal Crossing Senior Housing, LLC</t>
  </si>
  <si>
    <t>20-0069</t>
  </si>
  <si>
    <t>Carlyle Place Apartments</t>
  </si>
  <si>
    <t>20-0031</t>
  </si>
  <si>
    <t>Carmel Senior Village</t>
  </si>
  <si>
    <t>20-0057</t>
  </si>
  <si>
    <t>CC1 Preservation</t>
  </si>
  <si>
    <t>20-0027</t>
  </si>
  <si>
    <t>Chestnut Village Apartments</t>
  </si>
  <si>
    <t>20-0077</t>
  </si>
  <si>
    <t>Chilcote Manor Phase I</t>
  </si>
  <si>
    <t>20-0039</t>
  </si>
  <si>
    <t>Churchill Gateway</t>
  </si>
  <si>
    <t>20-0023</t>
  </si>
  <si>
    <t>City View Place</t>
  </si>
  <si>
    <t>20-0004</t>
  </si>
  <si>
    <t>Cleveland Scholar House</t>
  </si>
  <si>
    <t>20-0021</t>
  </si>
  <si>
    <t>The Community Gardens II</t>
  </si>
  <si>
    <t>20-0086</t>
  </si>
  <si>
    <t>Cottages at Lockbourne</t>
  </si>
  <si>
    <t>20-0061</t>
  </si>
  <si>
    <t>Country Ridge</t>
  </si>
  <si>
    <t>20-0076</t>
  </si>
  <si>
    <t>County House Lofts</t>
  </si>
  <si>
    <t>20-0058</t>
  </si>
  <si>
    <t>Cortland Senior Housing</t>
  </si>
  <si>
    <t>20-0005</t>
  </si>
  <si>
    <t>Detroit Shoreway Homes</t>
  </si>
  <si>
    <t>20-0036</t>
  </si>
  <si>
    <t>Eastern Woods Family</t>
  </si>
  <si>
    <t>20-0072</t>
  </si>
  <si>
    <t>Fenner Village Apartments</t>
  </si>
  <si>
    <t>20-0028</t>
  </si>
  <si>
    <t>First Holzer Apartments</t>
  </si>
  <si>
    <t>20-0006</t>
  </si>
  <si>
    <t>Florian Court</t>
  </si>
  <si>
    <t>20-0003</t>
  </si>
  <si>
    <t>Franciscan Annex</t>
  </si>
  <si>
    <t>20-0085</t>
  </si>
  <si>
    <t>Galloway Place</t>
  </si>
  <si>
    <t>20-0055</t>
  </si>
  <si>
    <t>Gateway Senior Lofts</t>
  </si>
  <si>
    <t>20-0071</t>
  </si>
  <si>
    <t>Hallmark Meridian Preservation</t>
  </si>
  <si>
    <t>20-0025</t>
  </si>
  <si>
    <t>YWCA Hamilton PSH</t>
  </si>
  <si>
    <t>20-0007</t>
  </si>
  <si>
    <t>Hempstead Landing</t>
  </si>
  <si>
    <t>20-0073</t>
  </si>
  <si>
    <t>Heritage Place Apartments</t>
  </si>
  <si>
    <t>20-0030</t>
  </si>
  <si>
    <t>HOPE Senior Village</t>
  </si>
  <si>
    <t>20-0051</t>
  </si>
  <si>
    <t>Hopeton Woods</t>
  </si>
  <si>
    <t>20-0065</t>
  </si>
  <si>
    <t>I PROMISE Housing</t>
  </si>
  <si>
    <t>20-0091</t>
  </si>
  <si>
    <t>Ingold Greene</t>
  </si>
  <si>
    <t>20-0043</t>
  </si>
  <si>
    <t xml:space="preserve">Karam Senior Living </t>
  </si>
  <si>
    <t>20-0089</t>
  </si>
  <si>
    <t>Kershaw Greene</t>
  </si>
  <si>
    <t>20-0001</t>
  </si>
  <si>
    <t>Limestone Apartments</t>
  </si>
  <si>
    <t>20-0034</t>
  </si>
  <si>
    <t>Lincoln &amp; Gilbert Family</t>
  </si>
  <si>
    <t>20-0029</t>
  </si>
  <si>
    <t>LPH Thrives</t>
  </si>
  <si>
    <t>20-0087</t>
  </si>
  <si>
    <t>Maple Meadows</t>
  </si>
  <si>
    <t>20-0083</t>
  </si>
  <si>
    <t>McKinley Manor</t>
  </si>
  <si>
    <t>20-0014</t>
  </si>
  <si>
    <t>McKinley Park Apartments</t>
  </si>
  <si>
    <t>20-0064</t>
  </si>
  <si>
    <t>Meadowview Apartments</t>
  </si>
  <si>
    <t>20-0026</t>
  </si>
  <si>
    <t>Melrose Place</t>
  </si>
  <si>
    <t>20-0042</t>
  </si>
  <si>
    <t>Mt. Vernon Plaza I - Phase 1</t>
  </si>
  <si>
    <t>20-0067</t>
  </si>
  <si>
    <t>New Frontier Homes</t>
  </si>
  <si>
    <t>20-0062</t>
  </si>
  <si>
    <t>New Georgetown Village</t>
  </si>
  <si>
    <t>20-0082</t>
  </si>
  <si>
    <t>Oakwood Apartments</t>
  </si>
  <si>
    <t>20-0056</t>
  </si>
  <si>
    <t>Park Village Phase 1</t>
  </si>
  <si>
    <t>20-0002</t>
  </si>
  <si>
    <t xml:space="preserve">Pike Run Village </t>
  </si>
  <si>
    <t>20-0044</t>
  </si>
  <si>
    <t>Pilsener Square</t>
  </si>
  <si>
    <t>20-0075</t>
  </si>
  <si>
    <t>Pine Court Apartments</t>
  </si>
  <si>
    <t>20-0020</t>
  </si>
  <si>
    <t>Portsmouth Senior Lofts</t>
  </si>
  <si>
    <t>20-0063</t>
  </si>
  <si>
    <t>Prairie Gardens</t>
  </si>
  <si>
    <t>20-0068</t>
  </si>
  <si>
    <t>The Reserve at Woodland Apartments</t>
  </si>
  <si>
    <t>20-0010</t>
  </si>
  <si>
    <t>Resolution Family Apartments</t>
  </si>
  <si>
    <t>20-0009</t>
  </si>
  <si>
    <t>Resolution Senior Apartments</t>
  </si>
  <si>
    <t>20-0084</t>
  </si>
  <si>
    <t>River Bluff Apartments</t>
  </si>
  <si>
    <t>20-0015</t>
  </si>
  <si>
    <t>The Scofield</t>
  </si>
  <si>
    <t>20-0080</t>
  </si>
  <si>
    <t>Secor Senior Lofts</t>
  </si>
  <si>
    <t>20-0040</t>
  </si>
  <si>
    <t>Senior Homes of Beavercreek</t>
  </si>
  <si>
    <t>20-0019</t>
  </si>
  <si>
    <t>Shawnee Lofts</t>
  </si>
  <si>
    <t>20-0024</t>
  </si>
  <si>
    <t>Touchstone Field Place</t>
  </si>
  <si>
    <t>20-0088</t>
  </si>
  <si>
    <t>Tyler Park</t>
  </si>
  <si>
    <t>20-0046</t>
  </si>
  <si>
    <t>20-0038</t>
  </si>
  <si>
    <t>Warner and Swasey</t>
  </si>
  <si>
    <t>20-0011</t>
  </si>
  <si>
    <t xml:space="preserve">Warren Commons </t>
  </si>
  <si>
    <t>20-0081</t>
  </si>
  <si>
    <t>Wayne Lofts</t>
  </si>
  <si>
    <t>20-0008</t>
  </si>
  <si>
    <t>Wayne Trail Crossing</t>
  </si>
  <si>
    <t>20-0033</t>
  </si>
  <si>
    <t>West Village Senior</t>
  </si>
  <si>
    <t>20-0060</t>
  </si>
  <si>
    <t>Westminster Court II</t>
  </si>
  <si>
    <t>20-0018</t>
  </si>
  <si>
    <t>Wildenhaus Place</t>
  </si>
  <si>
    <t>20-0079</t>
  </si>
  <si>
    <t>Wolf Creek Homes</t>
  </si>
  <si>
    <t>20-0078</t>
  </si>
  <si>
    <t>Woodhill Homes Phase II</t>
  </si>
  <si>
    <t>20-0022</t>
  </si>
  <si>
    <t>Yellow Springs Apartments</t>
  </si>
  <si>
    <t>Cleveland</t>
  </si>
  <si>
    <t>Proctorville</t>
  </si>
  <si>
    <t>Athens</t>
  </si>
  <si>
    <t>Salem</t>
  </si>
  <si>
    <t>Findlay</t>
  </si>
  <si>
    <t>Brookville</t>
  </si>
  <si>
    <t>Marietta Township</t>
  </si>
  <si>
    <t>Dover</t>
  </si>
  <si>
    <t>Reynoldsburg</t>
  </si>
  <si>
    <t>Ashtabula</t>
  </si>
  <si>
    <t>Westerville</t>
  </si>
  <si>
    <t>Newark, OH</t>
  </si>
  <si>
    <t>Springfield</t>
  </si>
  <si>
    <t>Cortland</t>
  </si>
  <si>
    <t>Gallipolis</t>
  </si>
  <si>
    <t xml:space="preserve">Cleveland </t>
  </si>
  <si>
    <t>Colerain Township</t>
  </si>
  <si>
    <t xml:space="preserve">Hamilton  </t>
  </si>
  <si>
    <t>Kettering</t>
  </si>
  <si>
    <t>Steubenville</t>
  </si>
  <si>
    <t>East Canton</t>
  </si>
  <si>
    <t>Scioto Township</t>
  </si>
  <si>
    <t>Akron</t>
  </si>
  <si>
    <t>St. Clairsville</t>
  </si>
  <si>
    <t>Athens Township</t>
  </si>
  <si>
    <t xml:space="preserve">The Plains </t>
  </si>
  <si>
    <t xml:space="preserve">Cincinnati </t>
  </si>
  <si>
    <t>Canton</t>
  </si>
  <si>
    <t>East Palestine</t>
  </si>
  <si>
    <t>Shelby</t>
  </si>
  <si>
    <t>Delphos</t>
  </si>
  <si>
    <t>Cambridge</t>
  </si>
  <si>
    <t>Wilmington</t>
  </si>
  <si>
    <t>Middleport</t>
  </si>
  <si>
    <t>Toledo</t>
  </si>
  <si>
    <t xml:space="preserve">Beavercreek  </t>
  </si>
  <si>
    <t xml:space="preserve">Lima </t>
  </si>
  <si>
    <t xml:space="preserve">Toledo </t>
  </si>
  <si>
    <t>Woodlawn</t>
  </si>
  <si>
    <t>Waterville</t>
  </si>
  <si>
    <t>Mogadore</t>
  </si>
  <si>
    <t xml:space="preserve">Blanchester </t>
  </si>
  <si>
    <t>Eaton</t>
  </si>
  <si>
    <t xml:space="preserve">Yellow Springs  </t>
  </si>
  <si>
    <t>Cuyahoga</t>
  </si>
  <si>
    <t>Lawrence</t>
  </si>
  <si>
    <t>Columbiana</t>
  </si>
  <si>
    <t>Hancock</t>
  </si>
  <si>
    <t>Washington</t>
  </si>
  <si>
    <t>Tuscarawas</t>
  </si>
  <si>
    <t>Licking</t>
  </si>
  <si>
    <t>Clark</t>
  </si>
  <si>
    <t>Trumbull</t>
  </si>
  <si>
    <t>Gallia</t>
  </si>
  <si>
    <t>Butler</t>
  </si>
  <si>
    <t>Jefferson</t>
  </si>
  <si>
    <t>Stark</t>
  </si>
  <si>
    <t>Ross</t>
  </si>
  <si>
    <t>Summit</t>
  </si>
  <si>
    <t>Belmont</t>
  </si>
  <si>
    <t>Richland</t>
  </si>
  <si>
    <t>Allen</t>
  </si>
  <si>
    <t>Guernsey</t>
  </si>
  <si>
    <t>Clinton</t>
  </si>
  <si>
    <t>Meigs</t>
  </si>
  <si>
    <t>Lucas</t>
  </si>
  <si>
    <t>Greene</t>
  </si>
  <si>
    <t>Portage</t>
  </si>
  <si>
    <t>Preble</t>
  </si>
  <si>
    <t>Rehabilitation</t>
  </si>
  <si>
    <t>New Construction</t>
  </si>
  <si>
    <t>Adaptive Reuse</t>
  </si>
  <si>
    <t>Families</t>
  </si>
  <si>
    <t>Seniors</t>
  </si>
  <si>
    <t>Cincinnati Metropolitan Housing Authority</t>
  </si>
  <si>
    <t>Our Lady of Angels Apartments, Inc.</t>
  </si>
  <si>
    <t>East Akron Neighborhood Dev Corp</t>
  </si>
  <si>
    <t>American Community Developers, Inc.</t>
  </si>
  <si>
    <t>Colonial American Development Corporation</t>
  </si>
  <si>
    <t xml:space="preserve">TASC Warren Commons, Inc. </t>
  </si>
  <si>
    <t>TBD</t>
  </si>
  <si>
    <t>The Orlean Company</t>
  </si>
  <si>
    <t>Pennrose Holdings, LLC</t>
  </si>
  <si>
    <t>Woda Cooper Communities, LLC</t>
  </si>
  <si>
    <t>Testa Enterprises, Inc</t>
  </si>
  <si>
    <t>CHN Housing Partners</t>
  </si>
  <si>
    <t>NHP of Greater Springfield, Inc.</t>
  </si>
  <si>
    <t>Columbus Housing Partnership, Inc. dba Homeport</t>
  </si>
  <si>
    <t>Buckeye Community Hope Foundation</t>
  </si>
  <si>
    <t>YWCA Hamilton</t>
  </si>
  <si>
    <t>Detroit Shoreway CDO</t>
  </si>
  <si>
    <t>Cambridge Metropolitan Housing Aurthority</t>
  </si>
  <si>
    <t>Episcopal Retirement Services Affordable Living LLC</t>
  </si>
  <si>
    <t>New Hope Pentecostal Church of Ashtabula, Inc.</t>
  </si>
  <si>
    <t>New Village Corporation</t>
  </si>
  <si>
    <t>Community Housing Network, Inc.</t>
  </si>
  <si>
    <t>Lucas Housing Services Corporation</t>
  </si>
  <si>
    <t>St. Mary Development Corporation</t>
  </si>
  <si>
    <t>Renewal Housing Associates, LLC</t>
  </si>
  <si>
    <t>CD4AP Arthurs Corp.</t>
  </si>
  <si>
    <t>Jewish Family Services- To Be Formed Entity</t>
  </si>
  <si>
    <t>Kingsley Consulting dba Kingsley and Company</t>
  </si>
  <si>
    <t>Greater Cincinnati Development Corporation</t>
  </si>
  <si>
    <t>Wince Roberston Development, LLC</t>
  </si>
  <si>
    <t xml:space="preserve">  </t>
  </si>
  <si>
    <t>Blanchard Valley Health System</t>
  </si>
  <si>
    <t>Salus - Joyce Development SLP LLC</t>
  </si>
  <si>
    <t>NA</t>
  </si>
  <si>
    <t>National Church Residences of Shelby, Inc</t>
  </si>
  <si>
    <t>Community Action Org of Scioto Co</t>
  </si>
  <si>
    <t>Burten, Bell, Carr Development, Inc.</t>
  </si>
  <si>
    <t>MidTown Cleveland</t>
  </si>
  <si>
    <t>Blanchester Friends Housing, Inc</t>
  </si>
  <si>
    <t>The Community Builders, Inc.</t>
  </si>
  <si>
    <t>Mark Ebner - To Be Formed Entity</t>
  </si>
  <si>
    <t>Stock GP Housing Partners, LP</t>
  </si>
  <si>
    <t>Coleman Professional Services</t>
  </si>
  <si>
    <t>Pennrose LLC</t>
  </si>
  <si>
    <t>PIRHL Developers LLC</t>
  </si>
  <si>
    <t>PIRHL Developers, LLC</t>
  </si>
  <si>
    <t>Woda Cooper Development, Inc.</t>
  </si>
  <si>
    <t>HS Development Partners, LLC</t>
  </si>
  <si>
    <t>Sunset Development &amp; Investment, LLC</t>
  </si>
  <si>
    <t>Wallick-Hendy Development Company, LLC</t>
  </si>
  <si>
    <t>Fairfield Homes, Inc.</t>
  </si>
  <si>
    <t>Pennrose, LLC</t>
  </si>
  <si>
    <t>Provident Management, Inc.</t>
  </si>
  <si>
    <t>Community Building Partners</t>
  </si>
  <si>
    <t>Neighborhood Development Services, Inc.</t>
  </si>
  <si>
    <t>Model Property Development, LLC</t>
  </si>
  <si>
    <t>Columbus Metropolitan Housing Authority</t>
  </si>
  <si>
    <t>MVAH Development LLC</t>
  </si>
  <si>
    <t>Stock Development Company</t>
  </si>
  <si>
    <t>Salus-Joyce Development LLC</t>
  </si>
  <si>
    <t>Invictus Development Group, Inc.</t>
  </si>
  <si>
    <t>Spire Development, Inc.</t>
  </si>
  <si>
    <t>East Akron Neighborhood Dev. Corp</t>
  </si>
  <si>
    <t>Frontier Community Services</t>
  </si>
  <si>
    <t>Over-the-Rhine Community Housing</t>
  </si>
  <si>
    <t>Model Property  Development, LLC</t>
  </si>
  <si>
    <t>Tober Development Company, LLC</t>
  </si>
  <si>
    <t>Community Properties of Ohio</t>
  </si>
  <si>
    <t>Detroit Shoreway Community Development Organization</t>
  </si>
  <si>
    <t xml:space="preserve">PIRHL Developers LLC </t>
  </si>
  <si>
    <t>St Mary Development Corporation</t>
  </si>
  <si>
    <t>CountyCorp</t>
  </si>
  <si>
    <t>Ohio Capital Corporation for Housing</t>
  </si>
  <si>
    <t>RBC Community Investments, LLC</t>
  </si>
  <si>
    <t>CREA, LLC</t>
  </si>
  <si>
    <t>Ohio Capital Corportation for Housing</t>
  </si>
  <si>
    <t>Ohio Capital Corporation For Housing</t>
  </si>
  <si>
    <t>Enterprise Housing Credit Investments, LLC</t>
  </si>
  <si>
    <t>Hunt Capital Partners, LLC</t>
  </si>
  <si>
    <t>Enterprise Community Investment</t>
  </si>
  <si>
    <t>Ohio Housing Capital Corporation</t>
  </si>
  <si>
    <t xml:space="preserve">US Bank CDC </t>
  </si>
  <si>
    <t>Berkadia Affordable</t>
  </si>
  <si>
    <t>Ohio Captial Coproation for Housing</t>
  </si>
  <si>
    <t>For-Profit</t>
  </si>
  <si>
    <t>Non-Profit 501(C)(3)</t>
  </si>
  <si>
    <t>Woda Cooper Development</t>
  </si>
  <si>
    <t>HS Development Partners</t>
  </si>
  <si>
    <t xml:space="preserve">HS Development Partners </t>
  </si>
  <si>
    <t>Fairfield Housing</t>
  </si>
  <si>
    <t>Kingsley Consulting</t>
  </si>
  <si>
    <t>Walnut Hills Redevelopment</t>
  </si>
  <si>
    <t>Community Matters</t>
  </si>
  <si>
    <t>Over-the Rhine Community Housing</t>
  </si>
  <si>
    <t>Wallick-Hendy</t>
  </si>
  <si>
    <t>Connect Realty</t>
  </si>
  <si>
    <t>Pennrose</t>
  </si>
  <si>
    <t>Cincinnati Northside Community Urban Redevelop.</t>
  </si>
  <si>
    <t>Greater Cincinnati Development Corp.</t>
  </si>
  <si>
    <t xml:space="preserve">Wallick-Hendy  </t>
  </si>
  <si>
    <t>Wince Roberston Development</t>
  </si>
  <si>
    <t>NHP of Greater Springfield</t>
  </si>
  <si>
    <t>Homeport</t>
  </si>
  <si>
    <t>MVAH Development</t>
  </si>
  <si>
    <t>St. Mary Development</t>
  </si>
  <si>
    <t>Helping Osnaburg Prosper Economically</t>
  </si>
  <si>
    <t>Life Care Alliance</t>
  </si>
  <si>
    <t>Franklinton Development Assoc.</t>
  </si>
  <si>
    <t>Franklinton Development Association</t>
  </si>
  <si>
    <t>Great Lakes Community Action Partnership</t>
  </si>
  <si>
    <t>Burton ell Carr Development</t>
  </si>
  <si>
    <t>United Churc Homes, Inc.</t>
  </si>
  <si>
    <t>NRP Group</t>
  </si>
  <si>
    <t>United Church Homes</t>
  </si>
  <si>
    <t>Family and Community Services, Inc.</t>
  </si>
  <si>
    <t>Oberer Residental Construction</t>
  </si>
  <si>
    <t>County Corp.</t>
  </si>
  <si>
    <t>Ironton-Lawrence County CAO</t>
  </si>
  <si>
    <t xml:space="preserve">Hocking Athens Perry Community Action </t>
  </si>
  <si>
    <t>Stock Development Company, LLC</t>
  </si>
  <si>
    <t>Wallick Asset Management, LLC</t>
  </si>
  <si>
    <t>Buckeye Hills Support Services</t>
  </si>
  <si>
    <t>Lowenstein Development, LLC</t>
  </si>
  <si>
    <t>Matthew Shoemacher and Bonnie Harbage</t>
  </si>
  <si>
    <t>Society for Equal Access ILC</t>
  </si>
  <si>
    <t>MVAH Holding LLC</t>
  </si>
  <si>
    <t>Sunset Development and Investment, LLC</t>
  </si>
  <si>
    <t>Housing Services Alliance, Inc.</t>
  </si>
  <si>
    <t>Woda Cooper Companies, LLC</t>
  </si>
  <si>
    <t>Spire Real Estate Holdings, LLC</t>
  </si>
  <si>
    <t>Yellow Springs Home, Inc.</t>
  </si>
  <si>
    <t>Mt. Auburn Housing, Inc.</t>
  </si>
  <si>
    <t xml:space="preserve">Mt. Auburn Housing Inc. </t>
  </si>
  <si>
    <t>Preservation of Affordable Housing, Inc.</t>
  </si>
  <si>
    <t>Interfaith Hospitality Network of Greater Cincinnati</t>
  </si>
  <si>
    <t>Family and Community Services, Inc</t>
  </si>
  <si>
    <t>Tober Development Company</t>
  </si>
  <si>
    <t>Community Support Services, Inc.</t>
  </si>
  <si>
    <t>The NRP Group LLC</t>
  </si>
  <si>
    <t>County Corp</t>
  </si>
  <si>
    <t>Lincoln Heights Missionary Baptist Church</t>
  </si>
  <si>
    <t>Woda Cooper Companies, Inc.</t>
  </si>
  <si>
    <t>New Lima Housing for the Future</t>
  </si>
  <si>
    <t>MVAH Partners</t>
  </si>
  <si>
    <t xml:space="preserve">Housing Services Alliance, Inc. </t>
  </si>
  <si>
    <t>Ohio School for the Deaf Alumni Association</t>
  </si>
  <si>
    <t>Greater Dayton Premier Management</t>
  </si>
  <si>
    <t>Green National</t>
  </si>
  <si>
    <t>Progressive Housing Solutions Corp.</t>
  </si>
  <si>
    <t>Cuyahoga Metropolitan Housing Authority</t>
  </si>
  <si>
    <t>LEADS Inc.</t>
  </si>
  <si>
    <t>The Michaels Organization</t>
  </si>
  <si>
    <t>Cambridge Metropolitan Housing Authority</t>
  </si>
  <si>
    <t>Jefferson Country Community Action Council, Inc.</t>
  </si>
  <si>
    <t>Renewal Development Associates, LLC</t>
  </si>
  <si>
    <t>Fairfield Homes</t>
  </si>
  <si>
    <t xml:space="preserve">Neighborhood Development Services, Inc. </t>
  </si>
  <si>
    <t>Hocking Metropolitan Housing Authority</t>
  </si>
  <si>
    <t>Detroit Shoreway Community Dev Org</t>
  </si>
  <si>
    <t xml:space="preserve"> </t>
  </si>
  <si>
    <t xml:space="preserve">Ohio Capital Corporation for Housing </t>
  </si>
  <si>
    <t>Co-Developer2</t>
  </si>
  <si>
    <t>X</t>
  </si>
  <si>
    <t>Y</t>
  </si>
  <si>
    <t>Mid-Population</t>
  </si>
  <si>
    <t>Low-Population</t>
  </si>
  <si>
    <t>WD</t>
  </si>
  <si>
    <t>Top</t>
  </si>
  <si>
    <t>Bottom</t>
  </si>
  <si>
    <t>x</t>
  </si>
  <si>
    <t>DC</t>
  </si>
  <si>
    <t>SI</t>
  </si>
  <si>
    <t xml:space="preserve">New Aff.- Non-Urban: $6,000,000    Maximum Credit Request: $900,000    </t>
  </si>
  <si>
    <t xml:space="preserve">New Aff.- Gen Occ. Urban: $3,000,000    Maximum Credit Request: $1,000,000               </t>
  </si>
  <si>
    <t xml:space="preserve">New Aff.- Urban Opp.: $4,500,000          Maximum Credit Request: $1,000,000                        </t>
  </si>
  <si>
    <t>OHFA ID#</t>
  </si>
  <si>
    <t>Proposed development is in Urban area</t>
  </si>
  <si>
    <t xml:space="preserve">Development in this pool may not refuse to rent to grandfamilies </t>
  </si>
  <si>
    <t xml:space="preserve">New Aff.- Senior Urban: $3,500,000        Maximum Credit Request: $1,000,000                       </t>
  </si>
  <si>
    <t xml:space="preserve">Pres. Aff.- HUD Subsidy: $3,500,000    Maximum Credit Request: $1,000,000   </t>
  </si>
  <si>
    <t xml:space="preserve"> Vassar Village</t>
  </si>
  <si>
    <t xml:space="preserve">Pres. Aff.- USDA Sub.: $2,000,000    Maximum Credit Request: $800,000    </t>
  </si>
  <si>
    <t xml:space="preserve"> Brook Ridge Apartments</t>
  </si>
  <si>
    <t xml:space="preserve">SE - PSH: $4,250,000                                            Maximum Credit Request: $1,000,000   </t>
  </si>
  <si>
    <t>Non-TAY Projects:  Primary or secondary priority letter from CoC</t>
  </si>
  <si>
    <t>PSH</t>
  </si>
  <si>
    <t xml:space="preserve">No applicants for this pool. </t>
  </si>
  <si>
    <t xml:space="preserve">Single Family: $1,000,000            Maximum Credit Request: $1,000,000    </t>
  </si>
  <si>
    <t>Self-Sufficiency Programming - 5 pts. (LTR only)</t>
  </si>
  <si>
    <t xml:space="preserve">SE - SA Recovery: $750,000            Maximum Credit Request: $750,000     </t>
  </si>
  <si>
    <t>HOME</t>
  </si>
  <si>
    <t>OHTF</t>
  </si>
  <si>
    <t>Housing Need: 10 pts.</t>
  </si>
  <si>
    <t>Cost Efficiency:  10 pts.</t>
  </si>
  <si>
    <t>Low Poverty Area - 5 pts.</t>
  </si>
  <si>
    <t>Cost Efficiency: 10 pts.</t>
  </si>
  <si>
    <t>Sub-Pool Priorities: Senior Urban Housing - Maximum 40 pts.</t>
  </si>
  <si>
    <r>
      <rPr>
        <b/>
        <sz val="9"/>
        <color rgb="FFFF0000"/>
        <rFont val="Arial"/>
        <family val="2"/>
      </rPr>
      <t>Family project in High or Very High Opp. area OR in</t>
    </r>
    <r>
      <rPr>
        <b/>
        <sz val="9"/>
        <color theme="1"/>
        <rFont val="Arial"/>
        <family val="2"/>
      </rPr>
      <t xml:space="preserve"> a Mod Opp. area w/ strong or strongest growth (2)</t>
    </r>
  </si>
  <si>
    <r>
      <rPr>
        <b/>
        <sz val="9"/>
        <rFont val="Arial"/>
        <family val="2"/>
      </rPr>
      <t>In a l</t>
    </r>
    <r>
      <rPr>
        <b/>
        <sz val="9"/>
        <color theme="1"/>
        <rFont val="Arial"/>
        <family val="2"/>
      </rPr>
      <t>ow- or mid-population county (1)</t>
    </r>
  </si>
  <si>
    <t xml:space="preserve">Minimum Threshold: Yes/No                           </t>
  </si>
  <si>
    <t>Minimum Threshold: Yes/No</t>
  </si>
  <si>
    <t>Local Service Provider: 20 pts.</t>
  </si>
  <si>
    <r>
      <rPr>
        <b/>
        <sz val="9"/>
        <rFont val="Arial"/>
        <family val="2"/>
      </rPr>
      <t>Lease-Purchase</t>
    </r>
    <r>
      <rPr>
        <sz val="9"/>
        <rFont val="Arial"/>
        <family val="2"/>
      </rPr>
      <t xml:space="preserve"> - experience owning, developing and managing single-family lease-purchase</t>
    </r>
  </si>
  <si>
    <r>
      <rPr>
        <b/>
        <sz val="9"/>
        <rFont val="Arial"/>
        <family val="2"/>
      </rPr>
      <t xml:space="preserve">30-year rental </t>
    </r>
    <r>
      <rPr>
        <sz val="9"/>
        <rFont val="Arial"/>
        <family val="2"/>
      </rPr>
      <t>single-family - experience developer/owner and management single-family rentals</t>
    </r>
  </si>
  <si>
    <r>
      <rPr>
        <b/>
        <sz val="9"/>
        <rFont val="Arial"/>
        <family val="2"/>
      </rPr>
      <t>Lease-Purchase only</t>
    </r>
    <r>
      <rPr>
        <sz val="9"/>
        <rFont val="Arial"/>
        <family val="2"/>
      </rPr>
      <t xml:space="preserve">            Rental Rates - must be affordable to 60 to 80% AMI</t>
    </r>
  </si>
  <si>
    <r>
      <t>L</t>
    </r>
    <r>
      <rPr>
        <b/>
        <sz val="9"/>
        <rFont val="Arial"/>
        <family val="2"/>
      </rPr>
      <t xml:space="preserve">ease-Purchase only   </t>
    </r>
    <r>
      <rPr>
        <sz val="9"/>
        <rFont val="Arial"/>
        <family val="2"/>
      </rPr>
      <t xml:space="preserve">    Homeownership strategy - </t>
    </r>
  </si>
  <si>
    <r>
      <rPr>
        <b/>
        <sz val="9"/>
        <rFont val="Arial"/>
        <family val="2"/>
      </rPr>
      <t xml:space="preserve">Lease-Purchase only   </t>
    </r>
    <r>
      <rPr>
        <sz val="9"/>
        <rFont val="Arial"/>
        <family val="2"/>
      </rPr>
      <t xml:space="preserve">Homeowner Transition Reserve - </t>
    </r>
  </si>
  <si>
    <t>Neighborhood Revitalization - 10 pts.</t>
  </si>
  <si>
    <t>Equity Building - 5 pts.</t>
  </si>
  <si>
    <t>Credit Building - 5 pts.</t>
  </si>
  <si>
    <t>Community Change Index - 5 pts. (LP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</si>
</sst>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m/d/yy;@"/>
    <numFmt numFmtId="168" formatCode="&quot;$&quot;#,##0"/>
    <numFmt numFmtId="169" formatCode="_(* #,##0_);_(* \(#,##0\);_(* &quot;-&quot;??_);_(@_)"/>
    <numFmt numFmtId="170" formatCode="&quot;$&quot;#,##0.00"/>
    <numFmt numFmtId="171" formatCode="##\-####"/>
  </numFmts>
  <fonts count="7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8"/>
      <color rgb="FFFF0000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B7FF"/>
        <bgColor indexed="64"/>
      </patternFill>
    </fill>
    <fill>
      <patternFill patternType="solid">
        <fgColor rgb="FFC78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7D99F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</fills>
  <borders count="55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/>
      <right style="hair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</borders>
  <cellStyleXfs count="52563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4" fontId="26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166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166" fontId="26" fillId="0" borderId="0"/>
    <xf numFmtId="0" fontId="35" fillId="0" borderId="0"/>
    <xf numFmtId="0" fontId="30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6" fillId="0" borderId="0" applyNumberFormat="0" applyFill="0" applyBorder="0" applyAlignment="0" applyProtection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38" fontId="37" fillId="0" borderId="0"/>
    <xf numFmtId="38" fontId="38" fillId="0" borderId="0" applyFont="0" applyAlignment="0" applyProtection="0">
      <alignment horizontal="right"/>
      <protection locked="0"/>
    </xf>
    <xf numFmtId="38" fontId="37" fillId="0" borderId="0" applyFont="0" applyFill="0" applyBorder="0" applyAlignment="0" applyProtection="0">
      <protection locked="0"/>
    </xf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20" fillId="0" borderId="0"/>
    <xf numFmtId="0" fontId="19" fillId="0" borderId="0"/>
    <xf numFmtId="43" fontId="40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166" fontId="26" fillId="0" borderId="0"/>
    <xf numFmtId="44" fontId="26" fillId="0" borderId="0" applyFont="0" applyFill="0" applyBorder="0" applyAlignment="0" applyProtection="0"/>
    <xf numFmtId="0" fontId="17" fillId="0" borderId="0"/>
    <xf numFmtId="38" fontId="43" fillId="0" borderId="0" applyFont="0" applyFill="0" applyBorder="0" applyAlignment="0" applyProtection="0">
      <protection locked="0"/>
    </xf>
    <xf numFmtId="38" fontId="44" fillId="0" borderId="0" applyFont="0" applyAlignment="0" applyProtection="0">
      <alignment horizontal="right"/>
      <protection locked="0"/>
    </xf>
    <xf numFmtId="38" fontId="43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 applyNumberFormat="0" applyFont="0" applyFill="0" applyBorder="0" applyAlignment="0" applyProtection="0">
      <alignment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38" fontId="31" fillId="0" borderId="0" applyFont="0" applyFill="0" applyBorder="0" applyAlignment="0" applyProtection="0">
      <protection locked="0"/>
    </xf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38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48" fillId="0" borderId="0" applyFont="0" applyFill="0" applyBorder="0" applyAlignment="0" applyProtection="0">
      <protection locked="0"/>
    </xf>
    <xf numFmtId="38" fontId="49" fillId="0" borderId="0" applyFont="0" applyAlignment="0" applyProtection="0">
      <alignment horizontal="right"/>
      <protection locked="0"/>
    </xf>
    <xf numFmtId="38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10" fillId="0" borderId="0"/>
    <xf numFmtId="43" fontId="29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166" fontId="26" fillId="0" borderId="0"/>
    <xf numFmtId="42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57" fillId="0" borderId="0"/>
    <xf numFmtId="44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2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9" fillId="0" borderId="0"/>
    <xf numFmtId="0" fontId="26" fillId="0" borderId="0"/>
    <xf numFmtId="0" fontId="33" fillId="0" borderId="0"/>
    <xf numFmtId="9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3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38" fontId="31" fillId="0" borderId="0" applyFont="0" applyFill="0" applyBorder="0" applyAlignment="0" applyProtection="0">
      <protection locked="0"/>
    </xf>
    <xf numFmtId="38" fontId="32" fillId="0" borderId="0" applyFont="0" applyAlignment="0" applyProtection="0">
      <alignment horizontal="right"/>
      <protection locked="0"/>
    </xf>
    <xf numFmtId="38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60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60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6" fillId="0" borderId="0"/>
    <xf numFmtId="166" fontId="26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33" fillId="0" borderId="0"/>
    <xf numFmtId="0" fontId="33" fillId="0" borderId="0"/>
    <xf numFmtId="0" fontId="59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38" borderId="24" applyNumberFormat="0" applyFont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9">
    <xf numFmtId="0" fontId="0" fillId="0" borderId="0" xfId="0"/>
    <xf numFmtId="0" fontId="23" fillId="0" borderId="0" xfId="0" applyFont="1" applyFill="1" applyBorder="1" applyAlignment="1"/>
    <xf numFmtId="0" fontId="24" fillId="0" borderId="3" xfId="0" applyFont="1" applyFill="1" applyBorder="1" applyAlignment="1"/>
    <xf numFmtId="0" fontId="28" fillId="0" borderId="0" xfId="0" applyFont="1" applyAlignment="1">
      <alignment horizontal="right" wrapText="1"/>
    </xf>
    <xf numFmtId="0" fontId="27" fillId="2" borderId="7" xfId="0" applyFont="1" applyFill="1" applyBorder="1" applyAlignment="1">
      <alignment horizontal="center"/>
    </xf>
    <xf numFmtId="0" fontId="42" fillId="16" borderId="1" xfId="0" applyFont="1" applyFill="1" applyBorder="1" applyAlignment="1">
      <alignment horizontal="center" wrapText="1"/>
    </xf>
    <xf numFmtId="0" fontId="42" fillId="16" borderId="7" xfId="0" applyFont="1" applyFill="1" applyBorder="1" applyAlignment="1"/>
    <xf numFmtId="0" fontId="42" fillId="16" borderId="7" xfId="0" applyFont="1" applyFill="1" applyBorder="1" applyAlignment="1">
      <alignment horizontal="center" wrapText="1"/>
    </xf>
    <xf numFmtId="14" fontId="27" fillId="2" borderId="7" xfId="0" applyNumberFormat="1" applyFont="1" applyFill="1" applyBorder="1" applyAlignment="1">
      <alignment horizontal="center"/>
    </xf>
    <xf numFmtId="0" fontId="42" fillId="20" borderId="7" xfId="0" applyNumberFormat="1" applyFont="1" applyFill="1" applyBorder="1" applyAlignment="1">
      <alignment horizontal="center" vertical="center" textRotation="90" wrapText="1"/>
    </xf>
    <xf numFmtId="0" fontId="42" fillId="18" borderId="1" xfId="0" applyNumberFormat="1" applyFont="1" applyFill="1" applyBorder="1" applyAlignment="1">
      <alignment horizontal="center" vertical="center" textRotation="90" wrapText="1"/>
    </xf>
    <xf numFmtId="0" fontId="42" fillId="25" borderId="2" xfId="0" applyNumberFormat="1" applyFont="1" applyFill="1" applyBorder="1" applyAlignment="1">
      <alignment horizontal="center" vertical="center" textRotation="90" wrapText="1"/>
    </xf>
    <xf numFmtId="0" fontId="42" fillId="22" borderId="2" xfId="0" applyNumberFormat="1" applyFont="1" applyFill="1" applyBorder="1" applyAlignment="1">
      <alignment horizontal="center" vertical="center" textRotation="90" wrapText="1"/>
    </xf>
    <xf numFmtId="170" fontId="27" fillId="2" borderId="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7" fillId="2" borderId="7" xfId="0" applyFont="1" applyFill="1" applyBorder="1" applyAlignment="1">
      <alignment horizontal="left"/>
    </xf>
    <xf numFmtId="168" fontId="27" fillId="2" borderId="7" xfId="0" applyNumberFormat="1" applyFont="1" applyFill="1" applyBorder="1" applyAlignment="1">
      <alignment horizontal="center"/>
    </xf>
    <xf numFmtId="0" fontId="22" fillId="12" borderId="2" xfId="0" applyNumberFormat="1" applyFont="1" applyFill="1" applyBorder="1" applyAlignment="1">
      <alignment horizontal="center" vertical="center" textRotation="90" wrapText="1"/>
    </xf>
    <xf numFmtId="0" fontId="41" fillId="23" borderId="11" xfId="0" applyFont="1" applyFill="1" applyBorder="1" applyAlignment="1">
      <alignment horizontal="center"/>
    </xf>
    <xf numFmtId="0" fontId="42" fillId="13" borderId="1" xfId="0" applyFont="1" applyFill="1" applyBorder="1" applyAlignment="1">
      <alignment horizontal="center" textRotation="90" wrapText="1"/>
    </xf>
    <xf numFmtId="0" fontId="42" fillId="3" borderId="1" xfId="0" applyFont="1" applyFill="1" applyBorder="1" applyAlignment="1">
      <alignment horizontal="center" textRotation="90" wrapText="1"/>
    </xf>
    <xf numFmtId="0" fontId="50" fillId="3" borderId="1" xfId="0" applyFont="1" applyFill="1" applyBorder="1" applyAlignment="1">
      <alignment horizontal="center" textRotation="90" wrapText="1"/>
    </xf>
    <xf numFmtId="0" fontId="42" fillId="16" borderId="1" xfId="0" applyFont="1" applyFill="1" applyBorder="1" applyAlignment="1">
      <alignment horizontal="center" textRotation="90" wrapText="1"/>
    </xf>
    <xf numFmtId="44" fontId="27" fillId="2" borderId="7" xfId="2" applyFont="1" applyFill="1" applyBorder="1" applyAlignment="1">
      <alignment horizontal="center"/>
    </xf>
    <xf numFmtId="165" fontId="27" fillId="2" borderId="7" xfId="2" applyNumberFormat="1" applyFont="1" applyFill="1" applyBorder="1" applyAlignment="1">
      <alignment horizontal="center"/>
    </xf>
    <xf numFmtId="0" fontId="27" fillId="3" borderId="7" xfId="0" applyFont="1" applyFill="1" applyBorder="1" applyAlignment="1">
      <alignment horizontal="center"/>
    </xf>
    <xf numFmtId="0" fontId="27" fillId="2" borderId="12" xfId="0" applyFont="1" applyFill="1" applyBorder="1" applyAlignment="1">
      <alignment horizontal="center"/>
    </xf>
    <xf numFmtId="0" fontId="27" fillId="2" borderId="10" xfId="0" applyFont="1" applyFill="1" applyBorder="1" applyAlignment="1">
      <alignment horizontal="center"/>
    </xf>
    <xf numFmtId="0" fontId="27" fillId="2" borderId="15" xfId="0" applyFont="1" applyFill="1" applyBorder="1" applyAlignment="1">
      <alignment horizontal="center"/>
    </xf>
    <xf numFmtId="0" fontId="27" fillId="2" borderId="13" xfId="0" applyFont="1" applyFill="1" applyBorder="1" applyAlignment="1">
      <alignment horizontal="left"/>
    </xf>
    <xf numFmtId="14" fontId="27" fillId="2" borderId="13" xfId="0" applyNumberFormat="1" applyFont="1" applyFill="1" applyBorder="1" applyAlignment="1">
      <alignment horizontal="center"/>
    </xf>
    <xf numFmtId="0" fontId="27" fillId="2" borderId="13" xfId="0" applyFont="1" applyFill="1" applyBorder="1" applyAlignment="1">
      <alignment horizontal="center"/>
    </xf>
    <xf numFmtId="165" fontId="27" fillId="2" borderId="13" xfId="2" applyNumberFormat="1" applyFont="1" applyFill="1" applyBorder="1" applyAlignment="1">
      <alignment horizontal="center"/>
    </xf>
    <xf numFmtId="0" fontId="27" fillId="3" borderId="13" xfId="0" applyFont="1" applyFill="1" applyBorder="1" applyAlignment="1">
      <alignment horizontal="center"/>
    </xf>
    <xf numFmtId="44" fontId="27" fillId="2" borderId="13" xfId="2" applyFont="1" applyFill="1" applyBorder="1" applyAlignment="1">
      <alignment horizontal="center"/>
    </xf>
    <xf numFmtId="168" fontId="27" fillId="2" borderId="13" xfId="0" applyNumberFormat="1" applyFont="1" applyFill="1" applyBorder="1" applyAlignment="1">
      <alignment horizontal="center"/>
    </xf>
    <xf numFmtId="170" fontId="27" fillId="2" borderId="13" xfId="0" applyNumberFormat="1" applyFont="1" applyFill="1" applyBorder="1" applyAlignment="1">
      <alignment horizontal="center"/>
    </xf>
    <xf numFmtId="0" fontId="27" fillId="2" borderId="16" xfId="0" applyFont="1" applyFill="1" applyBorder="1" applyAlignment="1">
      <alignment horizontal="center"/>
    </xf>
    <xf numFmtId="0" fontId="52" fillId="16" borderId="7" xfId="0" applyFont="1" applyFill="1" applyBorder="1" applyAlignment="1"/>
    <xf numFmtId="0" fontId="52" fillId="16" borderId="7" xfId="0" applyFont="1" applyFill="1" applyBorder="1" applyAlignment="1">
      <alignment horizontal="center" wrapText="1"/>
    </xf>
    <xf numFmtId="0" fontId="52" fillId="16" borderId="1" xfId="0" applyFont="1" applyFill="1" applyBorder="1" applyAlignment="1">
      <alignment horizontal="center" wrapText="1"/>
    </xf>
    <xf numFmtId="0" fontId="52" fillId="16" borderId="1" xfId="0" applyFont="1" applyFill="1" applyBorder="1" applyAlignment="1">
      <alignment horizontal="center" textRotation="90" wrapText="1"/>
    </xf>
    <xf numFmtId="0" fontId="52" fillId="13" borderId="1" xfId="0" applyFont="1" applyFill="1" applyBorder="1" applyAlignment="1">
      <alignment horizontal="center" textRotation="90" wrapText="1"/>
    </xf>
    <xf numFmtId="0" fontId="52" fillId="3" borderId="1" xfId="0" applyFont="1" applyFill="1" applyBorder="1" applyAlignment="1">
      <alignment horizontal="center" textRotation="90" wrapText="1"/>
    </xf>
    <xf numFmtId="0" fontId="53" fillId="3" borderId="1" xfId="0" applyFont="1" applyFill="1" applyBorder="1" applyAlignment="1">
      <alignment horizontal="center" textRotation="90" wrapText="1"/>
    </xf>
    <xf numFmtId="0" fontId="52" fillId="18" borderId="1" xfId="0" applyNumberFormat="1" applyFont="1" applyFill="1" applyBorder="1" applyAlignment="1">
      <alignment horizontal="center" vertical="center" textRotation="90" wrapText="1"/>
    </xf>
    <xf numFmtId="0" fontId="52" fillId="20" borderId="7" xfId="0" applyNumberFormat="1" applyFont="1" applyFill="1" applyBorder="1" applyAlignment="1">
      <alignment horizontal="center" vertical="center" textRotation="90" wrapText="1"/>
    </xf>
    <xf numFmtId="0" fontId="54" fillId="12" borderId="2" xfId="0" applyNumberFormat="1" applyFont="1" applyFill="1" applyBorder="1" applyAlignment="1">
      <alignment horizontal="center" vertical="center" textRotation="90" wrapText="1"/>
    </xf>
    <xf numFmtId="0" fontId="52" fillId="25" borderId="2" xfId="0" applyNumberFormat="1" applyFont="1" applyFill="1" applyBorder="1" applyAlignment="1">
      <alignment horizontal="center" vertical="center" textRotation="90" wrapText="1"/>
    </xf>
    <xf numFmtId="0" fontId="52" fillId="22" borderId="2" xfId="0" applyNumberFormat="1" applyFont="1" applyFill="1" applyBorder="1" applyAlignment="1">
      <alignment horizontal="center" vertical="center" textRotation="90" wrapText="1"/>
    </xf>
    <xf numFmtId="0" fontId="55" fillId="0" borderId="3" xfId="0" applyFont="1" applyFill="1" applyBorder="1" applyAlignment="1"/>
    <xf numFmtId="0" fontId="27" fillId="0" borderId="0" xfId="0" applyFont="1" applyAlignment="1">
      <alignment horizontal="right" wrapText="1"/>
    </xf>
    <xf numFmtId="0" fontId="56" fillId="0" borderId="0" xfId="0" applyFont="1" applyFill="1" applyBorder="1" applyAlignment="1"/>
    <xf numFmtId="0" fontId="27" fillId="2" borderId="16" xfId="0" applyFont="1" applyFill="1" applyBorder="1" applyAlignment="1">
      <alignment horizontal="left"/>
    </xf>
    <xf numFmtId="14" fontId="27" fillId="2" borderId="16" xfId="0" applyNumberFormat="1" applyFont="1" applyFill="1" applyBorder="1" applyAlignment="1">
      <alignment horizontal="center"/>
    </xf>
    <xf numFmtId="165" fontId="27" fillId="2" borderId="16" xfId="2" applyNumberFormat="1" applyFont="1" applyFill="1" applyBorder="1" applyAlignment="1">
      <alignment horizontal="center"/>
    </xf>
    <xf numFmtId="0" fontId="27" fillId="3" borderId="16" xfId="0" applyFont="1" applyFill="1" applyBorder="1" applyAlignment="1">
      <alignment horizontal="center"/>
    </xf>
    <xf numFmtId="44" fontId="27" fillId="2" borderId="16" xfId="2" applyNumberFormat="1" applyFont="1" applyFill="1" applyBorder="1" applyAlignment="1">
      <alignment horizontal="center"/>
    </xf>
    <xf numFmtId="168" fontId="27" fillId="2" borderId="16" xfId="0" applyNumberFormat="1" applyFont="1" applyFill="1" applyBorder="1" applyAlignment="1">
      <alignment horizontal="center"/>
    </xf>
    <xf numFmtId="170" fontId="27" fillId="2" borderId="16" xfId="0" applyNumberFormat="1" applyFont="1" applyFill="1" applyBorder="1" applyAlignment="1">
      <alignment horizontal="center"/>
    </xf>
    <xf numFmtId="0" fontId="28" fillId="3" borderId="16" xfId="0" applyFont="1" applyFill="1" applyBorder="1" applyAlignment="1">
      <alignment horizontal="center"/>
    </xf>
    <xf numFmtId="37" fontId="27" fillId="2" borderId="16" xfId="2" applyNumberFormat="1" applyFont="1" applyFill="1" applyBorder="1" applyAlignment="1">
      <alignment horizontal="center"/>
    </xf>
    <xf numFmtId="0" fontId="27" fillId="9" borderId="16" xfId="0" applyFont="1" applyFill="1" applyBorder="1" applyAlignment="1">
      <alignment horizontal="center"/>
    </xf>
    <xf numFmtId="0" fontId="42" fillId="16" borderId="12" xfId="0" applyFont="1" applyFill="1" applyBorder="1" applyAlignment="1"/>
    <xf numFmtId="0" fontId="27" fillId="2" borderId="17" xfId="0" applyFont="1" applyFill="1" applyBorder="1" applyAlignment="1">
      <alignment horizontal="center"/>
    </xf>
    <xf numFmtId="0" fontId="41" fillId="15" borderId="11" xfId="0" applyFont="1" applyFill="1" applyBorder="1" applyAlignment="1">
      <alignment horizontal="center"/>
    </xf>
    <xf numFmtId="0" fontId="41" fillId="32" borderId="11" xfId="0" applyFont="1" applyFill="1" applyBorder="1" applyAlignment="1">
      <alignment horizontal="center"/>
    </xf>
    <xf numFmtId="165" fontId="0" fillId="0" borderId="0" xfId="0" applyNumberFormat="1"/>
    <xf numFmtId="0" fontId="26" fillId="0" borderId="0" xfId="0" applyFont="1" applyAlignment="1">
      <alignment horizontal="center"/>
    </xf>
    <xf numFmtId="0" fontId="28" fillId="0" borderId="0" xfId="0" applyFont="1" applyFill="1" applyBorder="1" applyAlignment="1"/>
    <xf numFmtId="0" fontId="35" fillId="0" borderId="39" xfId="19" applyFont="1" applyFill="1" applyBorder="1" applyAlignment="1">
      <alignment horizontal="center" vertical="center" textRotation="90" wrapText="1"/>
    </xf>
    <xf numFmtId="0" fontId="41" fillId="26" borderId="37" xfId="0" applyFont="1" applyFill="1" applyBorder="1" applyAlignment="1" applyProtection="1">
      <alignment horizontal="center" vertical="center" textRotation="90" wrapText="1"/>
    </xf>
    <xf numFmtId="171" fontId="27" fillId="0" borderId="40" xfId="0" applyNumberFormat="1" applyFont="1" applyBorder="1" applyAlignment="1">
      <alignment horizontal="center" vertical="center"/>
    </xf>
    <xf numFmtId="0" fontId="28" fillId="0" borderId="41" xfId="1" applyFont="1" applyFill="1" applyBorder="1" applyAlignment="1" applyProtection="1">
      <alignment vertical="center"/>
    </xf>
    <xf numFmtId="0" fontId="28" fillId="0" borderId="41" xfId="0" applyFont="1" applyFill="1" applyBorder="1" applyAlignment="1">
      <alignment horizontal="center" vertical="center"/>
    </xf>
    <xf numFmtId="0" fontId="63" fillId="2" borderId="41" xfId="0" applyFont="1" applyFill="1" applyBorder="1" applyAlignment="1">
      <alignment horizontal="center" vertical="center"/>
    </xf>
    <xf numFmtId="1" fontId="28" fillId="0" borderId="42" xfId="74" applyNumberFormat="1" applyFont="1" applyFill="1" applyBorder="1" applyAlignment="1" applyProtection="1">
      <alignment horizontal="center"/>
    </xf>
    <xf numFmtId="1" fontId="28" fillId="0" borderId="43" xfId="74" applyNumberFormat="1" applyFont="1" applyFill="1" applyBorder="1" applyAlignment="1" applyProtection="1">
      <alignment horizontal="center"/>
    </xf>
    <xf numFmtId="1" fontId="28" fillId="7" borderId="5" xfId="74" applyNumberFormat="1" applyFont="1" applyFill="1" applyBorder="1" applyAlignment="1" applyProtection="1">
      <alignment horizontal="center"/>
    </xf>
    <xf numFmtId="1" fontId="28" fillId="0" borderId="45" xfId="74" applyNumberFormat="1" applyFont="1" applyFill="1" applyBorder="1" applyAlignment="1" applyProtection="1">
      <alignment horizontal="center"/>
    </xf>
    <xf numFmtId="1" fontId="28" fillId="26" borderId="41" xfId="74" applyNumberFormat="1" applyFont="1" applyFill="1" applyBorder="1" applyAlignment="1" applyProtection="1">
      <alignment horizontal="center"/>
    </xf>
    <xf numFmtId="1" fontId="28" fillId="0" borderId="47" xfId="74" applyNumberFormat="1" applyFont="1" applyFill="1" applyBorder="1" applyAlignment="1" applyProtection="1">
      <alignment horizontal="center"/>
    </xf>
    <xf numFmtId="1" fontId="28" fillId="11" borderId="41" xfId="74" applyNumberFormat="1" applyFont="1" applyFill="1" applyBorder="1" applyAlignment="1" applyProtection="1">
      <alignment horizontal="center"/>
    </xf>
    <xf numFmtId="1" fontId="28" fillId="29" borderId="41" xfId="74" applyNumberFormat="1" applyFont="1" applyFill="1" applyBorder="1" applyAlignment="1" applyProtection="1">
      <alignment horizontal="center"/>
    </xf>
    <xf numFmtId="1" fontId="28" fillId="41" borderId="41" xfId="74" applyNumberFormat="1" applyFont="1" applyFill="1" applyBorder="1" applyAlignment="1" applyProtection="1">
      <alignment horizontal="center"/>
    </xf>
    <xf numFmtId="1" fontId="28" fillId="39" borderId="41" xfId="74" applyNumberFormat="1" applyFont="1" applyFill="1" applyBorder="1" applyAlignment="1" applyProtection="1">
      <alignment horizontal="center"/>
    </xf>
    <xf numFmtId="1" fontId="28" fillId="2" borderId="47" xfId="74" applyNumberFormat="1" applyFont="1" applyFill="1" applyBorder="1" applyAlignment="1" applyProtection="1">
      <alignment horizontal="center"/>
    </xf>
    <xf numFmtId="1" fontId="28" fillId="2" borderId="43" xfId="74" applyNumberFormat="1" applyFont="1" applyFill="1" applyBorder="1" applyAlignment="1" applyProtection="1">
      <alignment horizontal="center"/>
    </xf>
    <xf numFmtId="1" fontId="28" fillId="37" borderId="41" xfId="74" applyNumberFormat="1" applyFont="1" applyFill="1" applyBorder="1" applyAlignment="1" applyProtection="1">
      <alignment horizontal="center"/>
    </xf>
    <xf numFmtId="1" fontId="28" fillId="4" borderId="41" xfId="74" applyNumberFormat="1" applyFont="1" applyFill="1" applyBorder="1" applyAlignment="1" applyProtection="1">
      <alignment horizontal="center"/>
    </xf>
    <xf numFmtId="1" fontId="28" fillId="0" borderId="41" xfId="74" applyNumberFormat="1" applyFont="1" applyFill="1" applyBorder="1" applyAlignment="1" applyProtection="1">
      <alignment horizontal="center"/>
    </xf>
    <xf numFmtId="9" fontId="63" fillId="40" borderId="41" xfId="54" applyFont="1" applyFill="1" applyBorder="1" applyAlignment="1" applyProtection="1">
      <alignment horizontal="center"/>
    </xf>
    <xf numFmtId="14" fontId="63" fillId="0" borderId="44" xfId="0" applyNumberFormat="1" applyFont="1" applyFill="1" applyBorder="1" applyAlignment="1">
      <alignment horizontal="center" vertical="center"/>
    </xf>
    <xf numFmtId="2" fontId="28" fillId="0" borderId="41" xfId="0" applyNumberFormat="1" applyFont="1" applyFill="1" applyBorder="1" applyAlignment="1">
      <alignment horizontal="center" vertical="center"/>
    </xf>
    <xf numFmtId="0" fontId="28" fillId="0" borderId="41" xfId="0" applyFont="1" applyFill="1" applyBorder="1" applyAlignment="1">
      <alignment horizontal="left" vertical="center"/>
    </xf>
    <xf numFmtId="42" fontId="28" fillId="0" borderId="41" xfId="2" applyNumberFormat="1" applyFont="1" applyFill="1" applyBorder="1" applyAlignment="1" applyProtection="1">
      <alignment horizontal="center" vertical="center"/>
      <protection locked="0"/>
    </xf>
    <xf numFmtId="6" fontId="28" fillId="0" borderId="41" xfId="2" applyNumberFormat="1" applyFont="1" applyFill="1" applyBorder="1" applyAlignment="1">
      <alignment horizontal="center" vertical="center"/>
    </xf>
    <xf numFmtId="168" fontId="28" fillId="0" borderId="41" xfId="2" applyNumberFormat="1" applyFont="1" applyFill="1" applyBorder="1" applyAlignment="1">
      <alignment horizontal="center" vertical="center"/>
    </xf>
    <xf numFmtId="164" fontId="28" fillId="0" borderId="41" xfId="0" applyNumberFormat="1" applyFont="1" applyFill="1" applyBorder="1" applyAlignment="1">
      <alignment horizontal="center" vertical="center"/>
    </xf>
    <xf numFmtId="168" fontId="28" fillId="0" borderId="41" xfId="2" applyNumberFormat="1" applyFont="1" applyFill="1" applyBorder="1" applyAlignment="1" applyProtection="1">
      <alignment horizontal="center" vertical="center"/>
      <protection locked="0"/>
    </xf>
    <xf numFmtId="168" fontId="28" fillId="0" borderId="41" xfId="0" applyNumberFormat="1" applyFont="1" applyFill="1" applyBorder="1" applyAlignment="1" applyProtection="1">
      <alignment horizontal="center" vertical="center"/>
      <protection locked="0"/>
    </xf>
    <xf numFmtId="1" fontId="28" fillId="0" borderId="41" xfId="0" applyNumberFormat="1" applyFont="1" applyFill="1" applyBorder="1" applyAlignment="1">
      <alignment horizontal="center" vertical="center"/>
    </xf>
    <xf numFmtId="169" fontId="28" fillId="0" borderId="41" xfId="57" applyNumberFormat="1" applyFont="1" applyFill="1" applyBorder="1" applyAlignment="1">
      <alignment horizontal="center" vertical="center"/>
    </xf>
    <xf numFmtId="168" fontId="26" fillId="0" borderId="9" xfId="0" applyNumberFormat="1" applyFont="1" applyFill="1" applyBorder="1" applyAlignment="1">
      <alignment horizontal="center" vertical="center"/>
    </xf>
    <xf numFmtId="0" fontId="28" fillId="0" borderId="45" xfId="0" applyFont="1" applyFill="1" applyBorder="1" applyAlignment="1"/>
    <xf numFmtId="0" fontId="63" fillId="0" borderId="44" xfId="0" applyFont="1" applyFill="1" applyBorder="1" applyAlignment="1">
      <alignment horizontal="center" vertical="center"/>
    </xf>
    <xf numFmtId="168" fontId="28" fillId="0" borderId="41" xfId="0" applyNumberFormat="1" applyFont="1" applyFill="1" applyBorder="1" applyAlignment="1">
      <alignment horizontal="center" vertical="center"/>
    </xf>
    <xf numFmtId="169" fontId="28" fillId="0" borderId="41" xfId="57" applyNumberFormat="1" applyFont="1" applyFill="1" applyBorder="1" applyAlignment="1">
      <alignment horizontal="right" vertical="center"/>
    </xf>
    <xf numFmtId="44" fontId="28" fillId="0" borderId="41" xfId="2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/>
    </xf>
    <xf numFmtId="6" fontId="28" fillId="0" borderId="0" xfId="0" applyNumberFormat="1" applyFont="1" applyFill="1" applyBorder="1" applyAlignment="1"/>
    <xf numFmtId="0" fontId="28" fillId="0" borderId="0" xfId="0" applyFont="1" applyFill="1" applyBorder="1" applyAlignment="1">
      <alignment horizontal="left"/>
    </xf>
    <xf numFmtId="168" fontId="28" fillId="0" borderId="5" xfId="0" applyNumberFormat="1" applyFont="1" applyFill="1" applyBorder="1" applyAlignment="1">
      <alignment horizontal="center" vertical="center"/>
    </xf>
    <xf numFmtId="168" fontId="28" fillId="0" borderId="9" xfId="0" applyNumberFormat="1" applyFont="1" applyFill="1" applyBorder="1" applyAlignment="1">
      <alignment horizontal="center" vertical="center"/>
    </xf>
    <xf numFmtId="0" fontId="61" fillId="40" borderId="39" xfId="0" applyFont="1" applyFill="1" applyBorder="1" applyAlignment="1" applyProtection="1">
      <alignment horizontal="center" vertical="center" textRotation="90" wrapText="1"/>
    </xf>
    <xf numFmtId="165" fontId="62" fillId="33" borderId="37" xfId="42" applyNumberFormat="1" applyFont="1" applyFill="1" applyBorder="1" applyAlignment="1">
      <alignment horizontal="center" vertical="center" textRotation="90" wrapText="1"/>
    </xf>
    <xf numFmtId="0" fontId="65" fillId="45" borderId="39" xfId="19" applyFont="1" applyFill="1" applyBorder="1" applyAlignment="1">
      <alignment horizontal="center" vertical="center" textRotation="90" wrapText="1"/>
    </xf>
    <xf numFmtId="0" fontId="61" fillId="4" borderId="39" xfId="0" applyFont="1" applyFill="1" applyBorder="1" applyAlignment="1" applyProtection="1">
      <alignment horizontal="center" vertical="center" textRotation="90" wrapText="1"/>
    </xf>
    <xf numFmtId="0" fontId="61" fillId="35" borderId="39" xfId="0" applyFont="1" applyFill="1" applyBorder="1" applyAlignment="1" applyProtection="1">
      <alignment horizontal="center" vertical="center" textRotation="90" wrapText="1"/>
    </xf>
    <xf numFmtId="0" fontId="61" fillId="47" borderId="39" xfId="0" applyFont="1" applyFill="1" applyBorder="1" applyAlignment="1" applyProtection="1">
      <alignment horizontal="center" vertical="center" textRotation="90" wrapText="1"/>
    </xf>
    <xf numFmtId="0" fontId="61" fillId="39" borderId="37" xfId="0" applyFont="1" applyFill="1" applyBorder="1" applyAlignment="1" applyProtection="1">
      <alignment horizontal="center" vertical="center" textRotation="90" wrapText="1"/>
    </xf>
    <xf numFmtId="0" fontId="66" fillId="41" borderId="39" xfId="0" applyFont="1" applyFill="1" applyBorder="1" applyAlignment="1" applyProtection="1">
      <alignment horizontal="center" vertical="center" textRotation="90" wrapText="1"/>
    </xf>
    <xf numFmtId="0" fontId="61" fillId="29" borderId="37" xfId="0" applyFont="1" applyFill="1" applyBorder="1" applyAlignment="1" applyProtection="1">
      <alignment horizontal="center" vertical="center" textRotation="90" wrapText="1"/>
    </xf>
    <xf numFmtId="0" fontId="61" fillId="11" borderId="37" xfId="0" applyFont="1" applyFill="1" applyBorder="1" applyAlignment="1" applyProtection="1">
      <alignment horizontal="center" vertical="center" textRotation="90" wrapText="1"/>
    </xf>
    <xf numFmtId="0" fontId="61" fillId="7" borderId="37" xfId="0" applyFont="1" applyFill="1" applyBorder="1" applyAlignment="1" applyProtection="1">
      <alignment horizontal="center" vertical="center" textRotation="90" wrapText="1"/>
    </xf>
    <xf numFmtId="0" fontId="68" fillId="7" borderId="37" xfId="0" applyFont="1" applyFill="1" applyBorder="1" applyAlignment="1" applyProtection="1">
      <alignment horizontal="center" vertical="center" textRotation="90" wrapText="1"/>
    </xf>
    <xf numFmtId="0" fontId="68" fillId="26" borderId="37" xfId="0" applyFont="1" applyFill="1" applyBorder="1" applyAlignment="1" applyProtection="1">
      <alignment horizontal="center" vertical="center" textRotation="90" wrapText="1"/>
    </xf>
    <xf numFmtId="0" fontId="68" fillId="11" borderId="37" xfId="0" applyFont="1" applyFill="1" applyBorder="1" applyAlignment="1" applyProtection="1">
      <alignment horizontal="center" vertical="center" textRotation="90" wrapText="1"/>
    </xf>
    <xf numFmtId="0" fontId="68" fillId="29" borderId="37" xfId="0" applyFont="1" applyFill="1" applyBorder="1" applyAlignment="1" applyProtection="1">
      <alignment horizontal="center" vertical="center" textRotation="90" wrapText="1"/>
    </xf>
    <xf numFmtId="0" fontId="68" fillId="41" borderId="39" xfId="0" applyFont="1" applyFill="1" applyBorder="1" applyAlignment="1" applyProtection="1">
      <alignment horizontal="center" vertical="center" textRotation="90" wrapText="1"/>
    </xf>
    <xf numFmtId="0" fontId="68" fillId="39" borderId="37" xfId="0" applyFont="1" applyFill="1" applyBorder="1" applyAlignment="1" applyProtection="1">
      <alignment horizontal="center" vertical="center" textRotation="90" wrapText="1"/>
    </xf>
    <xf numFmtId="0" fontId="68" fillId="47" borderId="39" xfId="0" applyFont="1" applyFill="1" applyBorder="1" applyAlignment="1" applyProtection="1">
      <alignment horizontal="center" vertical="center" textRotation="90" wrapText="1"/>
    </xf>
    <xf numFmtId="0" fontId="68" fillId="4" borderId="39" xfId="0" applyFont="1" applyFill="1" applyBorder="1" applyAlignment="1" applyProtection="1">
      <alignment horizontal="center" vertical="center" textRotation="90" wrapText="1"/>
    </xf>
    <xf numFmtId="0" fontId="67" fillId="40" borderId="39" xfId="0" applyFont="1" applyFill="1" applyBorder="1" applyAlignment="1" applyProtection="1">
      <alignment horizontal="center" vertical="center" textRotation="90" wrapText="1"/>
    </xf>
    <xf numFmtId="0" fontId="28" fillId="0" borderId="0" xfId="0" applyFont="1" applyFill="1" applyBorder="1" applyAlignment="1" applyProtection="1">
      <protection locked="0"/>
    </xf>
    <xf numFmtId="0" fontId="61" fillId="0" borderId="5" xfId="1" applyFont="1" applyFill="1" applyBorder="1" applyAlignment="1" applyProtection="1">
      <alignment vertical="center"/>
    </xf>
    <xf numFmtId="0" fontId="61" fillId="0" borderId="7" xfId="0" applyFont="1" applyFill="1" applyBorder="1" applyAlignment="1">
      <alignment vertical="center"/>
    </xf>
    <xf numFmtId="0" fontId="61" fillId="0" borderId="2" xfId="0" applyFont="1" applyFill="1" applyBorder="1" applyAlignment="1">
      <alignment horizontal="center" vertical="center"/>
    </xf>
    <xf numFmtId="0" fontId="35" fillId="43" borderId="2" xfId="19" applyFont="1" applyFill="1" applyBorder="1" applyAlignment="1">
      <alignment horizontal="center" vertical="center" wrapText="1"/>
    </xf>
    <xf numFmtId="0" fontId="61" fillId="41" borderId="2" xfId="0" applyFont="1" applyFill="1" applyBorder="1" applyAlignment="1" applyProtection="1">
      <alignment horizontal="center" vertical="center" textRotation="90" wrapText="1"/>
    </xf>
    <xf numFmtId="171" fontId="27" fillId="0" borderId="33" xfId="0" applyNumberFormat="1" applyFont="1" applyBorder="1" applyAlignment="1">
      <alignment horizontal="center" vertical="center"/>
    </xf>
    <xf numFmtId="0" fontId="28" fillId="0" borderId="9" xfId="1" applyFont="1" applyFill="1" applyBorder="1" applyAlignment="1" applyProtection="1">
      <alignment vertical="center"/>
    </xf>
    <xf numFmtId="0" fontId="28" fillId="0" borderId="9" xfId="0" applyFont="1" applyFill="1" applyBorder="1" applyAlignment="1">
      <alignment horizontal="left" vertical="center"/>
    </xf>
    <xf numFmtId="0" fontId="63" fillId="2" borderId="35" xfId="0" applyFont="1" applyFill="1" applyBorder="1" applyAlignment="1">
      <alignment horizontal="center" vertical="center"/>
    </xf>
    <xf numFmtId="1" fontId="28" fillId="0" borderId="19" xfId="74" applyNumberFormat="1" applyFont="1" applyFill="1" applyBorder="1" applyAlignment="1" applyProtection="1">
      <alignment horizontal="center"/>
    </xf>
    <xf numFmtId="1" fontId="28" fillId="0" borderId="22" xfId="74" applyNumberFormat="1" applyFont="1" applyFill="1" applyBorder="1" applyAlignment="1" applyProtection="1">
      <alignment horizontal="center"/>
    </xf>
    <xf numFmtId="1" fontId="28" fillId="0" borderId="18" xfId="74" applyNumberFormat="1" applyFont="1" applyFill="1" applyBorder="1" applyAlignment="1" applyProtection="1">
      <alignment horizontal="center"/>
    </xf>
    <xf numFmtId="1" fontId="28" fillId="0" borderId="49" xfId="74" applyNumberFormat="1" applyFont="1" applyFill="1" applyBorder="1" applyAlignment="1" applyProtection="1">
      <alignment horizontal="center"/>
    </xf>
    <xf numFmtId="1" fontId="28" fillId="0" borderId="50" xfId="74" applyNumberFormat="1" applyFont="1" applyFill="1" applyBorder="1" applyAlignment="1" applyProtection="1">
      <alignment horizontal="center"/>
    </xf>
    <xf numFmtId="1" fontId="28" fillId="0" borderId="48" xfId="74" applyNumberFormat="1" applyFont="1" applyFill="1" applyBorder="1" applyAlignment="1" applyProtection="1">
      <alignment horizontal="center"/>
    </xf>
    <xf numFmtId="1" fontId="28" fillId="2" borderId="49" xfId="74" applyNumberFormat="1" applyFont="1" applyFill="1" applyBorder="1" applyAlignment="1" applyProtection="1">
      <alignment horizontal="center"/>
    </xf>
    <xf numFmtId="1" fontId="28" fillId="2" borderId="22" xfId="74" applyNumberFormat="1" applyFont="1" applyFill="1" applyBorder="1" applyAlignment="1" applyProtection="1">
      <alignment horizontal="center"/>
    </xf>
    <xf numFmtId="1" fontId="28" fillId="37" borderId="46" xfId="74" applyNumberFormat="1" applyFont="1" applyFill="1" applyBorder="1" applyAlignment="1" applyProtection="1">
      <alignment horizontal="center"/>
    </xf>
    <xf numFmtId="1" fontId="28" fillId="0" borderId="51" xfId="74" applyNumberFormat="1" applyFont="1" applyFill="1" applyBorder="1" applyAlignment="1" applyProtection="1">
      <alignment horizontal="center"/>
    </xf>
    <xf numFmtId="1" fontId="28" fillId="0" borderId="21" xfId="74" applyNumberFormat="1" applyFont="1" applyFill="1" applyBorder="1" applyAlignment="1" applyProtection="1">
      <alignment horizontal="center"/>
    </xf>
    <xf numFmtId="1" fontId="28" fillId="0" borderId="52" xfId="74" applyNumberFormat="1" applyFont="1" applyFill="1" applyBorder="1" applyAlignment="1" applyProtection="1">
      <alignment horizontal="center"/>
    </xf>
    <xf numFmtId="1" fontId="63" fillId="40" borderId="9" xfId="74" applyNumberFormat="1" applyFont="1" applyFill="1" applyBorder="1" applyAlignment="1" applyProtection="1">
      <alignment horizontal="center"/>
    </xf>
    <xf numFmtId="9" fontId="63" fillId="40" borderId="9" xfId="54" applyFont="1" applyFill="1" applyBorder="1" applyAlignment="1" applyProtection="1">
      <alignment horizontal="center"/>
    </xf>
    <xf numFmtId="14" fontId="63" fillId="0" borderId="35" xfId="0" applyNumberFormat="1" applyFont="1" applyFill="1" applyBorder="1" applyAlignment="1">
      <alignment horizontal="center" vertical="center"/>
    </xf>
    <xf numFmtId="2" fontId="28" fillId="0" borderId="9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28" fillId="0" borderId="9" xfId="2" applyNumberFormat="1" applyFont="1" applyFill="1" applyBorder="1" applyAlignment="1">
      <alignment horizontal="center" vertical="center"/>
    </xf>
    <xf numFmtId="42" fontId="28" fillId="0" borderId="9" xfId="2" applyNumberFormat="1" applyFont="1" applyFill="1" applyBorder="1" applyAlignment="1" applyProtection="1">
      <alignment horizontal="center" vertical="center"/>
      <protection locked="0"/>
    </xf>
    <xf numFmtId="6" fontId="28" fillId="0" borderId="9" xfId="2" applyNumberFormat="1" applyFont="1" applyFill="1" applyBorder="1" applyAlignment="1">
      <alignment horizontal="center" vertical="center"/>
    </xf>
    <xf numFmtId="168" fontId="28" fillId="0" borderId="9" xfId="2" applyNumberFormat="1" applyFont="1" applyFill="1" applyBorder="1" applyAlignment="1">
      <alignment horizontal="center" vertical="center"/>
    </xf>
    <xf numFmtId="164" fontId="28" fillId="0" borderId="9" xfId="0" applyNumberFormat="1" applyFont="1" applyFill="1" applyBorder="1" applyAlignment="1">
      <alignment horizontal="center" vertical="center"/>
    </xf>
    <xf numFmtId="168" fontId="28" fillId="0" borderId="9" xfId="0" applyNumberFormat="1" applyFont="1" applyFill="1" applyBorder="1" applyAlignment="1" applyProtection="1">
      <alignment horizontal="center" vertical="center"/>
      <protection locked="0"/>
    </xf>
    <xf numFmtId="1" fontId="28" fillId="0" borderId="5" xfId="0" applyNumberFormat="1" applyFont="1" applyFill="1" applyBorder="1" applyAlignment="1">
      <alignment horizontal="center" vertical="center"/>
    </xf>
    <xf numFmtId="1" fontId="28" fillId="0" borderId="9" xfId="0" applyNumberFormat="1" applyFont="1" applyFill="1" applyBorder="1" applyAlignment="1">
      <alignment horizontal="center" vertical="center"/>
    </xf>
    <xf numFmtId="169" fontId="28" fillId="0" borderId="5" xfId="57" applyNumberFormat="1" applyFont="1" applyFill="1" applyBorder="1" applyAlignment="1">
      <alignment horizontal="center" vertical="center"/>
    </xf>
    <xf numFmtId="0" fontId="28" fillId="0" borderId="5" xfId="1" applyFont="1" applyFill="1" applyBorder="1" applyAlignment="1" applyProtection="1">
      <alignment horizontal="left" vertical="center"/>
    </xf>
    <xf numFmtId="0" fontId="28" fillId="0" borderId="5" xfId="1" applyFont="1" applyFill="1" applyBorder="1" applyAlignment="1" applyProtection="1">
      <alignment vertical="center"/>
    </xf>
    <xf numFmtId="171" fontId="27" fillId="0" borderId="34" xfId="0" applyNumberFormat="1" applyFont="1" applyBorder="1" applyAlignment="1">
      <alignment horizontal="center" vertical="center"/>
    </xf>
    <xf numFmtId="0" fontId="63" fillId="2" borderId="5" xfId="0" applyFont="1" applyFill="1" applyBorder="1" applyAlignment="1">
      <alignment horizontal="center" vertical="center"/>
    </xf>
    <xf numFmtId="1" fontId="28" fillId="0" borderId="14" xfId="74" applyNumberFormat="1" applyFont="1" applyFill="1" applyBorder="1" applyAlignment="1" applyProtection="1">
      <alignment horizontal="center"/>
    </xf>
    <xf numFmtId="1" fontId="28" fillId="0" borderId="4" xfId="74" applyNumberFormat="1" applyFont="1" applyFill="1" applyBorder="1" applyAlignment="1" applyProtection="1">
      <alignment horizontal="center"/>
    </xf>
    <xf numFmtId="0" fontId="63" fillId="0" borderId="9" xfId="0" applyFont="1" applyFill="1" applyBorder="1" applyAlignment="1">
      <alignment horizontal="center" vertical="center"/>
    </xf>
    <xf numFmtId="164" fontId="28" fillId="0" borderId="5" xfId="0" applyNumberFormat="1" applyFont="1" applyFill="1" applyBorder="1" applyAlignment="1">
      <alignment horizontal="center" vertical="center"/>
    </xf>
    <xf numFmtId="168" fontId="28" fillId="0" borderId="5" xfId="2" applyNumberFormat="1" applyFont="1" applyFill="1" applyBorder="1" applyAlignment="1" applyProtection="1">
      <alignment horizontal="center" vertical="center"/>
      <protection locked="0"/>
    </xf>
    <xf numFmtId="0" fontId="26" fillId="0" borderId="5" xfId="1" applyFont="1" applyFill="1" applyBorder="1" applyAlignment="1" applyProtection="1">
      <alignment horizontal="left" vertical="center"/>
    </xf>
    <xf numFmtId="0" fontId="28" fillId="0" borderId="5" xfId="0" applyFont="1" applyFill="1" applyBorder="1" applyAlignment="1">
      <alignment horizontal="center" vertical="center"/>
    </xf>
    <xf numFmtId="14" fontId="63" fillId="0" borderId="9" xfId="0" applyNumberFormat="1" applyFont="1" applyFill="1" applyBorder="1" applyAlignment="1">
      <alignment horizontal="center" vertical="center"/>
    </xf>
    <xf numFmtId="0" fontId="26" fillId="0" borderId="9" xfId="1" applyFont="1" applyFill="1" applyBorder="1" applyAlignment="1" applyProtection="1">
      <alignment horizontal="left" vertical="center"/>
    </xf>
    <xf numFmtId="168" fontId="28" fillId="0" borderId="5" xfId="0" applyNumberFormat="1" applyFont="1" applyFill="1" applyBorder="1" applyAlignment="1" applyProtection="1">
      <alignment horizontal="center" vertical="center"/>
      <protection locked="0"/>
    </xf>
    <xf numFmtId="168" fontId="28" fillId="0" borderId="5" xfId="2" applyNumberFormat="1" applyFont="1" applyFill="1" applyBorder="1" applyAlignment="1">
      <alignment horizontal="center" vertical="center"/>
    </xf>
    <xf numFmtId="6" fontId="28" fillId="0" borderId="5" xfId="2" applyNumberFormat="1" applyFont="1" applyFill="1" applyBorder="1" applyAlignment="1">
      <alignment horizontal="center" vertical="center"/>
    </xf>
    <xf numFmtId="0" fontId="61" fillId="7" borderId="7" xfId="0" applyFont="1" applyFill="1" applyBorder="1" applyAlignment="1" applyProtection="1">
      <alignment horizontal="center" vertical="center" textRotation="90" wrapText="1"/>
    </xf>
    <xf numFmtId="0" fontId="61" fillId="7" borderId="25" xfId="0" applyFont="1" applyFill="1" applyBorder="1" applyAlignment="1" applyProtection="1">
      <alignment vertical="center" textRotation="90" wrapText="1"/>
    </xf>
    <xf numFmtId="0" fontId="61" fillId="7" borderId="25" xfId="0" applyFont="1" applyFill="1" applyBorder="1" applyAlignment="1" applyProtection="1">
      <alignment horizontal="center" vertical="center" textRotation="90" wrapText="1"/>
    </xf>
    <xf numFmtId="0" fontId="68" fillId="7" borderId="7" xfId="0" applyFont="1" applyFill="1" applyBorder="1" applyAlignment="1" applyProtection="1">
      <alignment horizontal="center" vertical="center" textRotation="90" wrapText="1"/>
    </xf>
    <xf numFmtId="0" fontId="61" fillId="26" borderId="37" xfId="0" applyFont="1" applyFill="1" applyBorder="1" applyAlignment="1" applyProtection="1">
      <alignment horizontal="center" vertical="center" textRotation="90" wrapText="1"/>
    </xf>
    <xf numFmtId="0" fontId="68" fillId="26" borderId="7" xfId="0" applyFont="1" applyFill="1" applyBorder="1" applyAlignment="1" applyProtection="1">
      <alignment horizontal="center" vertical="center" textRotation="90" wrapText="1"/>
    </xf>
    <xf numFmtId="0" fontId="61" fillId="11" borderId="7" xfId="0" applyFont="1" applyFill="1" applyBorder="1" applyAlignment="1" applyProtection="1">
      <alignment horizontal="center" vertical="center" textRotation="90" wrapText="1"/>
    </xf>
    <xf numFmtId="0" fontId="68" fillId="11" borderId="7" xfId="0" applyFont="1" applyFill="1" applyBorder="1" applyAlignment="1" applyProtection="1">
      <alignment horizontal="center" vertical="center" textRotation="90" wrapText="1"/>
    </xf>
    <xf numFmtId="0" fontId="61" fillId="29" borderId="7" xfId="0" applyFont="1" applyFill="1" applyBorder="1" applyAlignment="1" applyProtection="1">
      <alignment horizontal="center" vertical="center" textRotation="90" wrapText="1"/>
    </xf>
    <xf numFmtId="0" fontId="61" fillId="29" borderId="25" xfId="0" applyFont="1" applyFill="1" applyBorder="1" applyAlignment="1" applyProtection="1">
      <alignment horizontal="center" vertical="center" textRotation="90" wrapText="1"/>
    </xf>
    <xf numFmtId="0" fontId="68" fillId="29" borderId="7" xfId="0" applyFont="1" applyFill="1" applyBorder="1" applyAlignment="1" applyProtection="1">
      <alignment horizontal="center" vertical="center" textRotation="90" wrapText="1"/>
    </xf>
    <xf numFmtId="0" fontId="66" fillId="41" borderId="2" xfId="0" applyFont="1" applyFill="1" applyBorder="1" applyAlignment="1" applyProtection="1">
      <alignment horizontal="center" vertical="center" textRotation="90" wrapText="1"/>
    </xf>
    <xf numFmtId="0" fontId="68" fillId="41" borderId="2" xfId="0" applyFont="1" applyFill="1" applyBorder="1" applyAlignment="1" applyProtection="1">
      <alignment horizontal="center" vertical="center" textRotation="90" wrapText="1"/>
    </xf>
    <xf numFmtId="0" fontId="61" fillId="39" borderId="7" xfId="0" applyFont="1" applyFill="1" applyBorder="1" applyAlignment="1" applyProtection="1">
      <alignment horizontal="center" vertical="center" textRotation="90" wrapText="1"/>
    </xf>
    <xf numFmtId="0" fontId="68" fillId="39" borderId="7" xfId="0" applyFont="1" applyFill="1" applyBorder="1" applyAlignment="1" applyProtection="1">
      <alignment horizontal="center" vertical="center" textRotation="90" wrapText="1"/>
    </xf>
    <xf numFmtId="0" fontId="61" fillId="47" borderId="2" xfId="0" applyFont="1" applyFill="1" applyBorder="1" applyAlignment="1" applyProtection="1">
      <alignment horizontal="center" vertical="center" textRotation="90" wrapText="1"/>
    </xf>
    <xf numFmtId="0" fontId="68" fillId="47" borderId="2" xfId="0" applyFont="1" applyFill="1" applyBorder="1" applyAlignment="1" applyProtection="1">
      <alignment horizontal="center" vertical="center" textRotation="90" wrapText="1"/>
    </xf>
    <xf numFmtId="0" fontId="61" fillId="4" borderId="2" xfId="0" applyFont="1" applyFill="1" applyBorder="1" applyAlignment="1" applyProtection="1">
      <alignment horizontal="center" vertical="center" textRotation="90" wrapText="1"/>
    </xf>
    <xf numFmtId="0" fontId="61" fillId="35" borderId="2" xfId="0" applyFont="1" applyFill="1" applyBorder="1" applyAlignment="1" applyProtection="1">
      <alignment horizontal="center" vertical="center" textRotation="90" wrapText="1"/>
    </xf>
    <xf numFmtId="0" fontId="68" fillId="4" borderId="2" xfId="0" applyFont="1" applyFill="1" applyBorder="1" applyAlignment="1" applyProtection="1">
      <alignment horizontal="center" vertical="center" textRotation="90" wrapText="1"/>
    </xf>
    <xf numFmtId="0" fontId="68" fillId="40" borderId="2" xfId="0" applyFont="1" applyFill="1" applyBorder="1" applyAlignment="1" applyProtection="1">
      <alignment horizontal="center" vertical="center" textRotation="90" wrapText="1"/>
    </xf>
    <xf numFmtId="0" fontId="68" fillId="40" borderId="39" xfId="0" applyFont="1" applyFill="1" applyBorder="1" applyAlignment="1" applyProtection="1">
      <alignment horizontal="center" vertical="center" textRotation="90" wrapText="1"/>
    </xf>
    <xf numFmtId="0" fontId="65" fillId="45" borderId="2" xfId="19" applyFont="1" applyFill="1" applyBorder="1" applyAlignment="1">
      <alignment horizontal="center" vertical="center" textRotation="90" wrapText="1"/>
    </xf>
    <xf numFmtId="165" fontId="65" fillId="33" borderId="7" xfId="42" applyNumberFormat="1" applyFont="1" applyFill="1" applyBorder="1" applyAlignment="1">
      <alignment horizontal="center" vertical="center" textRotation="90" wrapText="1"/>
    </xf>
    <xf numFmtId="165" fontId="65" fillId="33" borderId="25" xfId="42" applyNumberFormat="1" applyFont="1" applyFill="1" applyBorder="1" applyAlignment="1">
      <alignment horizontal="center" vertical="center" textRotation="90" wrapText="1"/>
    </xf>
    <xf numFmtId="165" fontId="65" fillId="8" borderId="2" xfId="43" applyNumberFormat="1" applyFont="1" applyFill="1" applyBorder="1" applyAlignment="1" applyProtection="1">
      <alignment horizontal="center" vertical="center" wrapText="1"/>
      <protection locked="0"/>
    </xf>
    <xf numFmtId="1" fontId="63" fillId="40" borderId="37" xfId="74" applyNumberFormat="1" applyFont="1" applyFill="1" applyBorder="1" applyAlignment="1" applyProtection="1">
      <alignment horizontal="center"/>
    </xf>
    <xf numFmtId="9" fontId="63" fillId="40" borderId="35" xfId="54" applyFont="1" applyFill="1" applyBorder="1" applyAlignment="1" applyProtection="1">
      <alignment horizontal="center"/>
    </xf>
    <xf numFmtId="0" fontId="28" fillId="0" borderId="9" xfId="2" applyNumberFormat="1" applyFont="1" applyFill="1" applyBorder="1" applyAlignment="1">
      <alignment horizontal="left" vertical="center"/>
    </xf>
    <xf numFmtId="0" fontId="28" fillId="0" borderId="9" xfId="1" applyFont="1" applyFill="1" applyBorder="1" applyAlignment="1" applyProtection="1">
      <alignment horizontal="left" vertical="center"/>
    </xf>
    <xf numFmtId="164" fontId="28" fillId="0" borderId="9" xfId="0" applyNumberFormat="1" applyFont="1" applyFill="1" applyBorder="1" applyAlignment="1">
      <alignment horizontal="left" vertical="center"/>
    </xf>
    <xf numFmtId="165" fontId="28" fillId="0" borderId="5" xfId="2" applyNumberFormat="1" applyFont="1" applyFill="1" applyBorder="1" applyAlignment="1" applyProtection="1">
      <alignment horizontal="left" vertical="center"/>
      <protection locked="0"/>
    </xf>
    <xf numFmtId="1" fontId="63" fillId="40" borderId="5" xfId="74" applyNumberFormat="1" applyFont="1" applyFill="1" applyBorder="1" applyAlignment="1" applyProtection="1">
      <alignment horizontal="center"/>
    </xf>
    <xf numFmtId="0" fontId="28" fillId="0" borderId="5" xfId="0" applyFont="1" applyFill="1" applyBorder="1" applyAlignment="1">
      <alignment horizontal="left" vertical="center"/>
    </xf>
    <xf numFmtId="164" fontId="28" fillId="0" borderId="5" xfId="0" applyNumberFormat="1" applyFont="1" applyFill="1" applyBorder="1" applyAlignment="1">
      <alignment horizontal="left" vertical="center"/>
    </xf>
    <xf numFmtId="0" fontId="28" fillId="0" borderId="5" xfId="1" applyFont="1" applyFill="1" applyBorder="1" applyAlignment="1" applyProtection="1">
      <alignment vertical="center" wrapText="1"/>
    </xf>
    <xf numFmtId="16" fontId="63" fillId="2" borderId="5" xfId="0" applyNumberFormat="1" applyFont="1" applyFill="1" applyBorder="1" applyAlignment="1">
      <alignment horizontal="center" vertical="center"/>
    </xf>
    <xf numFmtId="6" fontId="28" fillId="0" borderId="0" xfId="0" applyNumberFormat="1" applyFont="1" applyFill="1" applyBorder="1" applyAlignment="1">
      <alignment horizontal="center"/>
    </xf>
    <xf numFmtId="170" fontId="70" fillId="0" borderId="0" xfId="0" applyNumberFormat="1" applyFont="1" applyFill="1" applyBorder="1" applyAlignment="1"/>
    <xf numFmtId="168" fontId="28" fillId="0" borderId="0" xfId="0" applyNumberFormat="1" applyFont="1" applyFill="1" applyBorder="1" applyAlignment="1"/>
    <xf numFmtId="0" fontId="63" fillId="0" borderId="0" xfId="2" applyNumberFormat="1" applyFont="1" applyFill="1" applyBorder="1" applyAlignment="1">
      <alignment horizontal="center"/>
    </xf>
    <xf numFmtId="165" fontId="65" fillId="8" borderId="2" xfId="43" applyNumberFormat="1" applyFont="1" applyFill="1" applyBorder="1" applyAlignment="1">
      <alignment horizontal="center" vertical="center" wrapText="1"/>
    </xf>
    <xf numFmtId="165" fontId="65" fillId="8" borderId="2" xfId="49" applyNumberFormat="1" applyFont="1" applyFill="1" applyBorder="1" applyAlignment="1">
      <alignment horizontal="center" vertical="center" wrapText="1"/>
    </xf>
    <xf numFmtId="165" fontId="65" fillId="10" borderId="2" xfId="49" applyNumberFormat="1" applyFont="1" applyFill="1" applyBorder="1" applyAlignment="1">
      <alignment horizontal="center" vertical="center" wrapText="1"/>
    </xf>
    <xf numFmtId="165" fontId="65" fillId="14" borderId="2" xfId="49" applyNumberFormat="1" applyFont="1" applyFill="1" applyBorder="1" applyAlignment="1">
      <alignment horizontal="center" vertical="center" wrapText="1"/>
    </xf>
    <xf numFmtId="0" fontId="65" fillId="0" borderId="2" xfId="19" applyFont="1" applyFill="1" applyBorder="1" applyAlignment="1">
      <alignment horizontal="center" vertical="center" wrapText="1"/>
    </xf>
    <xf numFmtId="165" fontId="65" fillId="0" borderId="2" xfId="50" applyNumberFormat="1" applyFont="1" applyFill="1" applyBorder="1" applyAlignment="1">
      <alignment horizontal="center" vertical="center" wrapText="1"/>
    </xf>
    <xf numFmtId="0" fontId="65" fillId="39" borderId="2" xfId="19" applyFont="1" applyFill="1" applyBorder="1" applyAlignment="1">
      <alignment horizontal="center" vertical="center" wrapText="1"/>
    </xf>
    <xf numFmtId="9" fontId="63" fillId="2" borderId="35" xfId="0" applyNumberFormat="1" applyFont="1" applyFill="1" applyBorder="1" applyAlignment="1">
      <alignment horizontal="center" vertical="center"/>
    </xf>
    <xf numFmtId="1" fontId="63" fillId="40" borderId="35" xfId="74" applyNumberFormat="1" applyFont="1" applyFill="1" applyBorder="1" applyAlignment="1" applyProtection="1">
      <alignment horizontal="center"/>
    </xf>
    <xf numFmtId="1" fontId="28" fillId="0" borderId="36" xfId="0" applyNumberFormat="1" applyFont="1" applyFill="1" applyBorder="1" applyAlignment="1">
      <alignment horizontal="center" vertical="center"/>
    </xf>
    <xf numFmtId="9" fontId="63" fillId="2" borderId="5" xfId="0" applyNumberFormat="1" applyFont="1" applyFill="1" applyBorder="1" applyAlignment="1">
      <alignment horizontal="center" vertical="center"/>
    </xf>
    <xf numFmtId="0" fontId="28" fillId="0" borderId="5" xfId="1" applyFont="1" applyFill="1" applyBorder="1" applyAlignment="1" applyProtection="1"/>
    <xf numFmtId="1" fontId="63" fillId="2" borderId="5" xfId="0" applyNumberFormat="1" applyFont="1" applyFill="1" applyBorder="1" applyAlignment="1">
      <alignment horizontal="center" vertical="center"/>
    </xf>
    <xf numFmtId="169" fontId="28" fillId="0" borderId="9" xfId="57" applyNumberFormat="1" applyFont="1" applyFill="1" applyBorder="1" applyAlignment="1">
      <alignment horizontal="center" vertical="center"/>
    </xf>
    <xf numFmtId="0" fontId="28" fillId="2" borderId="5" xfId="1" applyFont="1" applyFill="1" applyBorder="1" applyAlignment="1" applyProtection="1">
      <alignment vertical="center"/>
    </xf>
    <xf numFmtId="1" fontId="28" fillId="2" borderId="14" xfId="74" applyNumberFormat="1" applyFont="1" applyFill="1" applyBorder="1" applyAlignment="1" applyProtection="1">
      <alignment horizontal="center"/>
    </xf>
    <xf numFmtId="1" fontId="28" fillId="2" borderId="48" xfId="74" applyNumberFormat="1" applyFont="1" applyFill="1" applyBorder="1" applyAlignment="1" applyProtection="1">
      <alignment horizontal="center"/>
    </xf>
    <xf numFmtId="1" fontId="28" fillId="2" borderId="4" xfId="74" applyNumberFormat="1" applyFont="1" applyFill="1" applyBorder="1" applyAlignment="1" applyProtection="1">
      <alignment horizontal="center"/>
    </xf>
    <xf numFmtId="1" fontId="28" fillId="2" borderId="50" xfId="74" applyNumberFormat="1" applyFont="1" applyFill="1" applyBorder="1" applyAlignment="1" applyProtection="1">
      <alignment horizontal="center"/>
    </xf>
    <xf numFmtId="1" fontId="28" fillId="2" borderId="19" xfId="74" applyNumberFormat="1" applyFont="1" applyFill="1" applyBorder="1" applyAlignment="1" applyProtection="1">
      <alignment horizontal="center"/>
    </xf>
    <xf numFmtId="1" fontId="28" fillId="2" borderId="9" xfId="0" applyNumberFormat="1" applyFont="1" applyFill="1" applyBorder="1" applyAlignment="1">
      <alignment horizontal="center" vertical="center"/>
    </xf>
    <xf numFmtId="2" fontId="28" fillId="2" borderId="9" xfId="0" applyNumberFormat="1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6" fontId="28" fillId="2" borderId="9" xfId="2" applyNumberFormat="1" applyFont="1" applyFill="1" applyBorder="1" applyAlignment="1">
      <alignment horizontal="center" vertical="center"/>
    </xf>
    <xf numFmtId="168" fontId="28" fillId="2" borderId="5" xfId="0" applyNumberFormat="1" applyFont="1" applyFill="1" applyBorder="1" applyAlignment="1">
      <alignment horizontal="center" vertical="center"/>
    </xf>
    <xf numFmtId="168" fontId="28" fillId="2" borderId="5" xfId="2" applyNumberFormat="1" applyFont="1" applyFill="1" applyBorder="1" applyAlignment="1">
      <alignment horizontal="center" vertical="center"/>
    </xf>
    <xf numFmtId="168" fontId="28" fillId="2" borderId="5" xfId="0" applyNumberFormat="1" applyFont="1" applyFill="1" applyBorder="1" applyAlignment="1" applyProtection="1">
      <alignment horizontal="center" vertical="center"/>
      <protection locked="0"/>
    </xf>
    <xf numFmtId="168" fontId="28" fillId="2" borderId="9" xfId="0" applyNumberFormat="1" applyFont="1" applyFill="1" applyBorder="1" applyAlignment="1" applyProtection="1">
      <alignment horizontal="center" vertical="center"/>
      <protection locked="0"/>
    </xf>
    <xf numFmtId="164" fontId="28" fillId="2" borderId="5" xfId="0" applyNumberFormat="1" applyFont="1" applyFill="1" applyBorder="1" applyAlignment="1">
      <alignment horizontal="center" vertical="center"/>
    </xf>
    <xf numFmtId="1" fontId="28" fillId="2" borderId="5" xfId="0" applyNumberFormat="1" applyFont="1" applyFill="1" applyBorder="1" applyAlignment="1">
      <alignment horizontal="center" vertical="center"/>
    </xf>
    <xf numFmtId="168" fontId="28" fillId="2" borderId="9" xfId="0" applyNumberFormat="1" applyFont="1" applyFill="1" applyBorder="1" applyAlignment="1">
      <alignment horizontal="center" vertical="center"/>
    </xf>
    <xf numFmtId="2" fontId="28" fillId="0" borderId="0" xfId="0" applyNumberFormat="1" applyFont="1" applyFill="1" applyBorder="1" applyAlignment="1"/>
    <xf numFmtId="5" fontId="28" fillId="0" borderId="0" xfId="2" applyNumberFormat="1" applyFont="1" applyFill="1" applyBorder="1" applyAlignment="1">
      <alignment horizontal="right"/>
    </xf>
    <xf numFmtId="165" fontId="28" fillId="0" borderId="0" xfId="2" applyNumberFormat="1" applyFont="1" applyFill="1" applyBorder="1" applyAlignment="1"/>
    <xf numFmtId="6" fontId="28" fillId="0" borderId="0" xfId="52218" applyNumberFormat="1" applyFont="1" applyFill="1" applyBorder="1" applyAlignment="1"/>
    <xf numFmtId="10" fontId="28" fillId="0" borderId="0" xfId="52218" applyNumberFormat="1" applyFont="1" applyFill="1" applyBorder="1" applyAlignment="1"/>
    <xf numFmtId="0" fontId="28" fillId="0" borderId="0" xfId="0" applyFont="1" applyFill="1" applyBorder="1" applyAlignment="1">
      <alignment horizontal="right"/>
    </xf>
    <xf numFmtId="0" fontId="26" fillId="0" borderId="0" xfId="1" applyFont="1" applyFill="1" applyBorder="1" applyAlignment="1" applyProtection="1">
      <alignment horizontal="center" vertical="center"/>
    </xf>
    <xf numFmtId="165" fontId="65" fillId="11" borderId="7" xfId="42" applyNumberFormat="1" applyFont="1" applyFill="1" applyBorder="1" applyAlignment="1">
      <alignment horizontal="center" vertical="center" textRotation="90" wrapText="1"/>
    </xf>
    <xf numFmtId="0" fontId="61" fillId="29" borderId="7" xfId="0" applyFont="1" applyFill="1" applyBorder="1" applyAlignment="1" applyProtection="1">
      <alignment vertical="center" textRotation="90" wrapText="1"/>
    </xf>
    <xf numFmtId="0" fontId="71" fillId="43" borderId="2" xfId="19" applyFont="1" applyFill="1" applyBorder="1" applyAlignment="1">
      <alignment horizontal="center" vertical="center" wrapText="1"/>
    </xf>
    <xf numFmtId="0" fontId="71" fillId="0" borderId="39" xfId="19" applyFont="1" applyFill="1" applyBorder="1" applyAlignment="1">
      <alignment horizontal="center" vertical="center" textRotation="90" wrapText="1"/>
    </xf>
    <xf numFmtId="0" fontId="66" fillId="0" borderId="2" xfId="0" applyFont="1" applyFill="1" applyBorder="1" applyAlignment="1">
      <alignment horizontal="center" vertical="center" wrapText="1"/>
    </xf>
    <xf numFmtId="0" fontId="71" fillId="43" borderId="39" xfId="19" applyFont="1" applyFill="1" applyBorder="1" applyAlignment="1">
      <alignment horizontal="center" vertical="center" wrapText="1"/>
    </xf>
    <xf numFmtId="0" fontId="65" fillId="39" borderId="39" xfId="19" applyFont="1" applyFill="1" applyBorder="1" applyAlignment="1">
      <alignment horizontal="center" vertical="center" wrapText="1"/>
    </xf>
    <xf numFmtId="0" fontId="72" fillId="39" borderId="2" xfId="19" applyFont="1" applyFill="1" applyBorder="1" applyAlignment="1">
      <alignment horizontal="center" vertical="center" wrapText="1"/>
    </xf>
    <xf numFmtId="0" fontId="35" fillId="0" borderId="2" xfId="19" applyFont="1" applyFill="1" applyBorder="1" applyAlignment="1">
      <alignment horizontal="center" vertical="center" textRotation="90" wrapText="1"/>
    </xf>
    <xf numFmtId="1" fontId="28" fillId="11" borderId="37" xfId="74" applyNumberFormat="1" applyFont="1" applyFill="1" applyBorder="1" applyAlignment="1" applyProtection="1">
      <alignment horizontal="center"/>
    </xf>
    <xf numFmtId="1" fontId="28" fillId="26" borderId="35" xfId="74" applyNumberFormat="1" applyFont="1" applyFill="1" applyBorder="1" applyAlignment="1" applyProtection="1">
      <alignment horizontal="center"/>
    </xf>
    <xf numFmtId="1" fontId="28" fillId="42" borderId="35" xfId="74" applyNumberFormat="1" applyFont="1" applyFill="1" applyBorder="1" applyAlignment="1" applyProtection="1">
      <alignment horizontal="center"/>
    </xf>
    <xf numFmtId="1" fontId="28" fillId="4" borderId="53" xfId="74" applyNumberFormat="1" applyFont="1" applyFill="1" applyBorder="1" applyAlignment="1" applyProtection="1">
      <alignment horizontal="center"/>
    </xf>
    <xf numFmtId="0" fontId="28" fillId="0" borderId="35" xfId="2" applyNumberFormat="1" applyFont="1" applyFill="1" applyBorder="1" applyAlignment="1">
      <alignment horizontal="center" vertical="center"/>
    </xf>
    <xf numFmtId="0" fontId="28" fillId="0" borderId="36" xfId="2" applyNumberFormat="1" applyFont="1" applyFill="1" applyBorder="1" applyAlignment="1">
      <alignment horizontal="left" vertical="center"/>
    </xf>
    <xf numFmtId="0" fontId="28" fillId="0" borderId="36" xfId="2" applyNumberFormat="1" applyFont="1" applyFill="1" applyBorder="1" applyAlignment="1">
      <alignment horizontal="center" vertical="center"/>
    </xf>
    <xf numFmtId="1" fontId="28" fillId="11" borderId="5" xfId="74" applyNumberFormat="1" applyFont="1" applyFill="1" applyBorder="1" applyAlignment="1" applyProtection="1">
      <alignment horizontal="center"/>
    </xf>
    <xf numFmtId="1" fontId="28" fillId="26" borderId="5" xfId="74" applyNumberFormat="1" applyFont="1" applyFill="1" applyBorder="1" applyAlignment="1" applyProtection="1">
      <alignment horizontal="center"/>
    </xf>
    <xf numFmtId="1" fontId="28" fillId="42" borderId="5" xfId="74" applyNumberFormat="1" applyFont="1" applyFill="1" applyBorder="1" applyAlignment="1" applyProtection="1">
      <alignment horizontal="center"/>
    </xf>
    <xf numFmtId="1" fontId="28" fillId="4" borderId="54" xfId="74" applyNumberFormat="1" applyFont="1" applyFill="1" applyBorder="1" applyAlignment="1" applyProtection="1">
      <alignment horizontal="center"/>
    </xf>
    <xf numFmtId="169" fontId="28" fillId="2" borderId="5" xfId="57" applyNumberFormat="1" applyFont="1" applyFill="1" applyBorder="1" applyAlignment="1">
      <alignment horizontal="center" vertical="center"/>
    </xf>
    <xf numFmtId="2" fontId="28" fillId="0" borderId="9" xfId="2" applyNumberFormat="1" applyFont="1" applyFill="1" applyBorder="1" applyAlignment="1">
      <alignment horizontal="center" vertical="center"/>
    </xf>
    <xf numFmtId="0" fontId="28" fillId="0" borderId="9" xfId="2" applyNumberFormat="1" applyFont="1" applyFill="1" applyBorder="1" applyAlignment="1" applyProtection="1">
      <alignment horizontal="center" vertical="center"/>
      <protection locked="0"/>
    </xf>
    <xf numFmtId="0" fontId="28" fillId="0" borderId="5" xfId="0" applyFont="1" applyFill="1" applyBorder="1" applyAlignment="1">
      <alignment vertical="center"/>
    </xf>
    <xf numFmtId="2" fontId="28" fillId="0" borderId="36" xfId="0" applyNumberFormat="1" applyFont="1" applyFill="1" applyBorder="1" applyAlignment="1">
      <alignment horizontal="center" vertical="center"/>
    </xf>
    <xf numFmtId="0" fontId="28" fillId="0" borderId="36" xfId="0" applyFont="1" applyFill="1" applyBorder="1" applyAlignment="1">
      <alignment horizontal="center" vertical="center"/>
    </xf>
    <xf numFmtId="1" fontId="28" fillId="0" borderId="48" xfId="74" applyNumberFormat="1" applyFont="1" applyFill="1" applyBorder="1" applyAlignment="1" applyProtection="1">
      <alignment horizontal="center" textRotation="255"/>
    </xf>
    <xf numFmtId="0" fontId="68" fillId="42" borderId="25" xfId="0" applyFont="1" applyFill="1" applyBorder="1" applyAlignment="1" applyProtection="1">
      <alignment horizontal="center" vertical="center" textRotation="90" wrapText="1"/>
    </xf>
    <xf numFmtId="0" fontId="61" fillId="42" borderId="25" xfId="0" applyFont="1" applyFill="1" applyBorder="1" applyAlignment="1" applyProtection="1">
      <alignment horizontal="center" vertical="center" textRotation="90" wrapText="1"/>
    </xf>
    <xf numFmtId="0" fontId="61" fillId="26" borderId="25" xfId="0" applyFont="1" applyFill="1" applyBorder="1" applyAlignment="1" applyProtection="1">
      <alignment horizontal="center" vertical="center" textRotation="90" wrapText="1"/>
    </xf>
    <xf numFmtId="0" fontId="61" fillId="26" borderId="7" xfId="0" applyFont="1" applyFill="1" applyBorder="1" applyAlignment="1" applyProtection="1">
      <alignment horizontal="center" vertical="center" textRotation="90" wrapText="1"/>
    </xf>
    <xf numFmtId="0" fontId="61" fillId="11" borderId="25" xfId="0" applyFont="1" applyFill="1" applyBorder="1" applyAlignment="1" applyProtection="1">
      <alignment horizontal="center" vertical="center" textRotation="90" wrapText="1"/>
    </xf>
    <xf numFmtId="0" fontId="66" fillId="0" borderId="2" xfId="0" applyFont="1" applyFill="1" applyBorder="1" applyAlignment="1">
      <alignment horizontal="center" vertical="center"/>
    </xf>
    <xf numFmtId="1" fontId="28" fillId="4" borderId="30" xfId="74" applyNumberFormat="1" applyFont="1" applyFill="1" applyBorder="1" applyAlignment="1" applyProtection="1">
      <alignment horizontal="center"/>
    </xf>
    <xf numFmtId="42" fontId="28" fillId="0" borderId="26" xfId="2" applyNumberFormat="1" applyFont="1" applyFill="1" applyBorder="1" applyAlignment="1" applyProtection="1">
      <alignment horizontal="center" vertical="center"/>
      <protection locked="0"/>
    </xf>
    <xf numFmtId="0" fontId="28" fillId="0" borderId="9" xfId="57" applyNumberFormat="1" applyFont="1" applyFill="1" applyBorder="1" applyAlignment="1">
      <alignment horizontal="center" vertical="center"/>
    </xf>
    <xf numFmtId="1" fontId="28" fillId="4" borderId="5" xfId="74" applyNumberFormat="1" applyFont="1" applyFill="1" applyBorder="1" applyAlignment="1" applyProtection="1">
      <alignment horizontal="center"/>
    </xf>
    <xf numFmtId="0" fontId="68" fillId="40" borderId="3" xfId="0" applyFont="1" applyFill="1" applyBorder="1" applyAlignment="1" applyProtection="1">
      <alignment horizontal="center" vertical="center" textRotation="90" wrapText="1"/>
    </xf>
    <xf numFmtId="165" fontId="65" fillId="33" borderId="2" xfId="42" applyNumberFormat="1" applyFont="1" applyFill="1" applyBorder="1" applyAlignment="1">
      <alignment horizontal="center" vertical="center" textRotation="90" wrapText="1"/>
    </xf>
    <xf numFmtId="165" fontId="65" fillId="11" borderId="37" xfId="42" applyNumberFormat="1" applyFont="1" applyFill="1" applyBorder="1" applyAlignment="1">
      <alignment horizontal="center" vertical="center" textRotation="90" wrapText="1"/>
    </xf>
    <xf numFmtId="165" fontId="65" fillId="34" borderId="7" xfId="43" applyNumberFormat="1" applyFont="1" applyFill="1" applyBorder="1" applyAlignment="1" applyProtection="1">
      <alignment horizontal="center" vertical="center" wrapText="1"/>
      <protection locked="0"/>
    </xf>
    <xf numFmtId="165" fontId="65" fillId="34" borderId="7" xfId="43" applyNumberFormat="1" applyFont="1" applyFill="1" applyBorder="1" applyAlignment="1">
      <alignment horizontal="center" vertical="center" wrapText="1"/>
    </xf>
    <xf numFmtId="165" fontId="65" fillId="34" borderId="7" xfId="49" applyNumberFormat="1" applyFont="1" applyFill="1" applyBorder="1" applyAlignment="1">
      <alignment horizontal="center" vertical="center" wrapText="1"/>
    </xf>
    <xf numFmtId="0" fontId="28" fillId="0" borderId="5" xfId="2" applyNumberFormat="1" applyFont="1" applyFill="1" applyBorder="1" applyAlignment="1" applyProtection="1">
      <alignment horizontal="left" vertical="center"/>
      <protection locked="0"/>
    </xf>
    <xf numFmtId="0" fontId="28" fillId="0" borderId="5" xfId="1" applyNumberFormat="1" applyFont="1" applyFill="1" applyBorder="1" applyAlignment="1" applyProtection="1">
      <alignment vertical="center"/>
    </xf>
    <xf numFmtId="0" fontId="69" fillId="0" borderId="2" xfId="0" applyFont="1" applyFill="1" applyBorder="1" applyAlignment="1" applyProtection="1">
      <alignment horizontal="center" vertical="center" wrapText="1"/>
      <protection locked="0"/>
    </xf>
    <xf numFmtId="0" fontId="69" fillId="0" borderId="8" xfId="0" applyFont="1" applyFill="1" applyBorder="1" applyAlignment="1" applyProtection="1">
      <alignment horizontal="center" vertical="center" wrapText="1"/>
      <protection locked="0"/>
    </xf>
    <xf numFmtId="0" fontId="69" fillId="45" borderId="2" xfId="0" applyFont="1" applyFill="1" applyBorder="1" applyAlignment="1" applyProtection="1">
      <alignment horizontal="center" vertical="center" wrapText="1"/>
      <protection locked="0"/>
    </xf>
    <xf numFmtId="165" fontId="65" fillId="0" borderId="46" xfId="50" applyNumberFormat="1" applyFont="1" applyFill="1" applyBorder="1" applyAlignment="1">
      <alignment horizontal="center" vertical="center" wrapText="1"/>
    </xf>
    <xf numFmtId="0" fontId="66" fillId="0" borderId="38" xfId="1" applyFont="1" applyFill="1" applyBorder="1" applyAlignment="1" applyProtection="1">
      <alignment vertical="center"/>
    </xf>
    <xf numFmtId="0" fontId="66" fillId="0" borderId="37" xfId="0" applyFont="1" applyFill="1" applyBorder="1" applyAlignment="1">
      <alignment vertical="center"/>
    </xf>
    <xf numFmtId="0" fontId="66" fillId="0" borderId="39" xfId="0" applyFont="1" applyFill="1" applyBorder="1" applyAlignment="1">
      <alignment horizontal="center" vertical="center"/>
    </xf>
    <xf numFmtId="165" fontId="65" fillId="34" borderId="37" xfId="43" applyNumberFormat="1" applyFont="1" applyFill="1" applyBorder="1" applyAlignment="1" applyProtection="1">
      <alignment horizontal="center" vertical="center" wrapText="1"/>
      <protection locked="0"/>
    </xf>
    <xf numFmtId="165" fontId="65" fillId="34" borderId="37" xfId="43" applyNumberFormat="1" applyFont="1" applyFill="1" applyBorder="1" applyAlignment="1">
      <alignment horizontal="center" vertical="center" wrapText="1"/>
    </xf>
    <xf numFmtId="165" fontId="65" fillId="34" borderId="37" xfId="49" applyNumberFormat="1" applyFont="1" applyFill="1" applyBorder="1" applyAlignment="1">
      <alignment horizontal="center" vertical="center" wrapText="1"/>
    </xf>
    <xf numFmtId="0" fontId="65" fillId="50" borderId="39" xfId="19" applyFont="1" applyFill="1" applyBorder="1" applyAlignment="1">
      <alignment horizontal="center" vertical="center" wrapText="1"/>
    </xf>
    <xf numFmtId="165" fontId="65" fillId="50" borderId="39" xfId="50" applyNumberFormat="1" applyFont="1" applyFill="1" applyBorder="1" applyAlignment="1">
      <alignment horizontal="center" vertical="center" wrapText="1"/>
    </xf>
    <xf numFmtId="0" fontId="66" fillId="0" borderId="5" xfId="1" applyFont="1" applyFill="1" applyBorder="1" applyAlignment="1" applyProtection="1">
      <alignment vertical="center"/>
    </xf>
    <xf numFmtId="0" fontId="66" fillId="0" borderId="7" xfId="0" applyFont="1" applyFill="1" applyBorder="1" applyAlignment="1">
      <alignment vertical="center"/>
    </xf>
    <xf numFmtId="0" fontId="69" fillId="0" borderId="8" xfId="0" applyFont="1" applyFill="1" applyBorder="1" applyAlignment="1" applyProtection="1">
      <alignment horizontal="center" wrapText="1"/>
      <protection locked="0"/>
    </xf>
    <xf numFmtId="0" fontId="69" fillId="0" borderId="3" xfId="0" applyFont="1" applyFill="1" applyBorder="1" applyAlignment="1" applyProtection="1">
      <alignment horizontal="center" vertical="center" wrapText="1"/>
      <protection locked="0"/>
    </xf>
    <xf numFmtId="6" fontId="28" fillId="0" borderId="9" xfId="2" applyNumberFormat="1" applyFont="1" applyFill="1" applyBorder="1" applyAlignment="1">
      <alignment horizontal="left" vertical="center"/>
    </xf>
    <xf numFmtId="6" fontId="28" fillId="2" borderId="9" xfId="2" applyNumberFormat="1" applyFont="1" applyFill="1" applyBorder="1" applyAlignment="1">
      <alignment horizontal="left" vertical="center"/>
    </xf>
    <xf numFmtId="0" fontId="28" fillId="2" borderId="5" xfId="0" applyFont="1" applyFill="1" applyBorder="1" applyAlignment="1">
      <alignment horizontal="left" vertical="center"/>
    </xf>
    <xf numFmtId="165" fontId="65" fillId="34" borderId="2" xfId="43" applyNumberFormat="1" applyFont="1" applyFill="1" applyBorder="1" applyAlignment="1" applyProtection="1">
      <alignment horizontal="center" vertical="center" wrapText="1"/>
      <protection locked="0"/>
    </xf>
    <xf numFmtId="165" fontId="65" fillId="34" borderId="2" xfId="43" applyNumberFormat="1" applyFont="1" applyFill="1" applyBorder="1" applyAlignment="1">
      <alignment horizontal="center" vertical="center" wrapText="1"/>
    </xf>
    <xf numFmtId="165" fontId="65" fillId="34" borderId="2" xfId="49" applyNumberFormat="1" applyFont="1" applyFill="1" applyBorder="1" applyAlignment="1">
      <alignment horizontal="center" vertical="center" wrapText="1"/>
    </xf>
    <xf numFmtId="0" fontId="65" fillId="50" borderId="2" xfId="19" applyFont="1" applyFill="1" applyBorder="1" applyAlignment="1">
      <alignment horizontal="center" vertical="center" wrapText="1"/>
    </xf>
    <xf numFmtId="165" fontId="65" fillId="50" borderId="2" xfId="50" applyNumberFormat="1" applyFont="1" applyFill="1" applyBorder="1" applyAlignment="1">
      <alignment horizontal="center" vertical="center" wrapText="1"/>
    </xf>
    <xf numFmtId="9" fontId="28" fillId="0" borderId="5" xfId="54" applyFont="1" applyFill="1" applyBorder="1" applyAlignment="1">
      <alignment horizontal="left" vertical="center"/>
    </xf>
    <xf numFmtId="0" fontId="28" fillId="0" borderId="9" xfId="0" applyFont="1" applyFill="1" applyBorder="1" applyAlignment="1">
      <alignment vertical="center"/>
    </xf>
    <xf numFmtId="164" fontId="28" fillId="0" borderId="41" xfId="0" applyNumberFormat="1" applyFont="1" applyFill="1" applyBorder="1" applyAlignment="1">
      <alignment horizontal="left" vertical="center"/>
    </xf>
    <xf numFmtId="6" fontId="28" fillId="0" borderId="36" xfId="2" applyNumberFormat="1" applyFont="1" applyFill="1" applyBorder="1" applyAlignment="1">
      <alignment horizontal="left" vertical="center"/>
    </xf>
    <xf numFmtId="0" fontId="28" fillId="0" borderId="0" xfId="0" applyFont="1" applyFill="1" applyBorder="1" applyAlignment="1" applyProtection="1">
      <alignment horizontal="center" vertical="center"/>
      <protection locked="0"/>
    </xf>
    <xf numFmtId="0" fontId="63" fillId="34" borderId="35" xfId="0" applyFont="1" applyFill="1" applyBorder="1" applyAlignment="1">
      <alignment horizontal="center" vertical="center"/>
    </xf>
    <xf numFmtId="1" fontId="28" fillId="7" borderId="35" xfId="74" applyNumberFormat="1" applyFont="1" applyFill="1" applyBorder="1" applyAlignment="1" applyProtection="1">
      <alignment horizontal="center"/>
    </xf>
    <xf numFmtId="1" fontId="28" fillId="39" borderId="35" xfId="74" applyNumberFormat="1" applyFont="1" applyFill="1" applyBorder="1" applyAlignment="1" applyProtection="1">
      <alignment horizontal="center"/>
    </xf>
    <xf numFmtId="1" fontId="28" fillId="44" borderId="18" xfId="74" applyNumberFormat="1" applyFont="1" applyFill="1" applyBorder="1" applyAlignment="1" applyProtection="1">
      <alignment horizontal="center"/>
    </xf>
    <xf numFmtId="0" fontId="28" fillId="0" borderId="35" xfId="0" applyFont="1" applyBorder="1" applyAlignment="1">
      <alignment horizontal="center"/>
    </xf>
    <xf numFmtId="1" fontId="28" fillId="39" borderId="5" xfId="74" applyNumberFormat="1" applyFont="1" applyFill="1" applyBorder="1" applyAlignment="1" applyProtection="1">
      <alignment horizontal="center"/>
    </xf>
    <xf numFmtId="0" fontId="28" fillId="0" borderId="5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28" fillId="2" borderId="9" xfId="2" applyNumberFormat="1" applyFont="1" applyFill="1" applyBorder="1" applyAlignment="1">
      <alignment horizontal="center" vertical="center"/>
    </xf>
    <xf numFmtId="42" fontId="28" fillId="2" borderId="26" xfId="2" applyNumberFormat="1" applyFont="1" applyFill="1" applyBorder="1" applyAlignment="1" applyProtection="1">
      <alignment horizontal="center" vertical="center"/>
      <protection locked="0"/>
    </xf>
    <xf numFmtId="168" fontId="28" fillId="2" borderId="9" xfId="2" applyNumberFormat="1" applyFont="1" applyFill="1" applyBorder="1" applyAlignment="1">
      <alignment horizontal="center" vertical="center"/>
    </xf>
    <xf numFmtId="164" fontId="28" fillId="2" borderId="9" xfId="0" applyNumberFormat="1" applyFont="1" applyFill="1" applyBorder="1" applyAlignment="1">
      <alignment horizontal="left" vertical="center"/>
    </xf>
    <xf numFmtId="44" fontId="28" fillId="0" borderId="0" xfId="2" applyFont="1" applyFill="1" applyBorder="1" applyAlignment="1"/>
    <xf numFmtId="6" fontId="28" fillId="0" borderId="0" xfId="2" applyNumberFormat="1" applyFont="1" applyFill="1" applyBorder="1" applyAlignment="1"/>
    <xf numFmtId="6" fontId="70" fillId="0" borderId="0" xfId="0" applyNumberFormat="1" applyFont="1" applyFill="1" applyBorder="1" applyAlignment="1"/>
    <xf numFmtId="0" fontId="73" fillId="0" borderId="0" xfId="0" applyFont="1" applyFill="1" applyBorder="1" applyAlignment="1"/>
    <xf numFmtId="0" fontId="63" fillId="0" borderId="0" xfId="0" applyNumberFormat="1" applyFont="1" applyFill="1" applyBorder="1" applyAlignment="1">
      <alignment horizontal="center"/>
    </xf>
    <xf numFmtId="5" fontId="63" fillId="0" borderId="0" xfId="2" applyNumberFormat="1" applyFont="1" applyFill="1" applyBorder="1" applyAlignment="1">
      <alignment horizontal="right"/>
    </xf>
    <xf numFmtId="0" fontId="69" fillId="4" borderId="2" xfId="0" applyFont="1" applyFill="1" applyBorder="1" applyAlignment="1" applyProtection="1">
      <alignment horizontal="center" vertical="center" wrapText="1"/>
      <protection locked="0"/>
    </xf>
    <xf numFmtId="0" fontId="69" fillId="48" borderId="2" xfId="0" applyFont="1" applyFill="1" applyBorder="1" applyAlignment="1" applyProtection="1">
      <alignment horizontal="center" vertical="center" wrapText="1"/>
      <protection locked="0"/>
    </xf>
    <xf numFmtId="0" fontId="69" fillId="40" borderId="25" xfId="0" applyFont="1" applyFill="1" applyBorder="1" applyAlignment="1" applyProtection="1">
      <alignment horizontal="center" vertical="center" wrapText="1"/>
      <protection locked="0"/>
    </xf>
    <xf numFmtId="0" fontId="64" fillId="43" borderId="2" xfId="19" applyFont="1" applyFill="1" applyBorder="1" applyAlignment="1">
      <alignment horizontal="center" vertical="center" wrapText="1"/>
    </xf>
    <xf numFmtId="0" fontId="74" fillId="34" borderId="2" xfId="19" applyFont="1" applyFill="1" applyBorder="1" applyAlignment="1">
      <alignment horizontal="center" vertical="center" textRotation="90" wrapText="1"/>
    </xf>
    <xf numFmtId="0" fontId="61" fillId="43" borderId="7" xfId="0" applyFont="1" applyFill="1" applyBorder="1" applyAlignment="1" applyProtection="1">
      <alignment horizontal="center" vertical="center" textRotation="90" wrapText="1"/>
    </xf>
    <xf numFmtId="0" fontId="68" fillId="43" borderId="25" xfId="0" applyFont="1" applyFill="1" applyBorder="1" applyAlignment="1" applyProtection="1">
      <alignment horizontal="center" vertical="center" textRotation="90" wrapText="1"/>
    </xf>
    <xf numFmtId="0" fontId="61" fillId="44" borderId="7" xfId="0" applyFont="1" applyFill="1" applyBorder="1" applyAlignment="1" applyProtection="1">
      <alignment horizontal="center" vertical="center" textRotation="90" wrapText="1"/>
    </xf>
    <xf numFmtId="165" fontId="65" fillId="8" borderId="8" xfId="43" applyNumberFormat="1" applyFont="1" applyFill="1" applyBorder="1" applyAlignment="1" applyProtection="1">
      <alignment horizontal="center" vertical="center" wrapText="1"/>
      <protection locked="0"/>
    </xf>
    <xf numFmtId="0" fontId="28" fillId="49" borderId="0" xfId="0" applyFont="1" applyFill="1" applyBorder="1" applyAlignment="1"/>
    <xf numFmtId="0" fontId="64" fillId="0" borderId="0" xfId="0" applyFont="1" applyFill="1" applyBorder="1" applyAlignment="1"/>
    <xf numFmtId="0" fontId="64" fillId="0" borderId="0" xfId="0" applyFont="1" applyFill="1" applyBorder="1" applyAlignment="1">
      <alignment horizontal="left"/>
    </xf>
    <xf numFmtId="167" fontId="28" fillId="0" borderId="9" xfId="0" applyNumberFormat="1" applyFont="1" applyFill="1" applyBorder="1" applyAlignment="1">
      <alignment horizontal="center" vertical="center"/>
    </xf>
    <xf numFmtId="164" fontId="28" fillId="2" borderId="9" xfId="0" applyNumberFormat="1" applyFont="1" applyFill="1" applyBorder="1" applyAlignment="1" applyProtection="1">
      <alignment horizontal="center" vertical="center"/>
      <protection locked="0"/>
    </xf>
    <xf numFmtId="0" fontId="28" fillId="0" borderId="5" xfId="1" applyFont="1" applyFill="1" applyBorder="1" applyAlignment="1" applyProtection="1">
      <alignment horizontal="center" vertical="center"/>
    </xf>
    <xf numFmtId="164" fontId="28" fillId="2" borderId="5" xfId="0" applyNumberFormat="1" applyFont="1" applyFill="1" applyBorder="1" applyAlignment="1" applyProtection="1">
      <alignment horizontal="center" vertical="center"/>
      <protection locked="0"/>
    </xf>
    <xf numFmtId="168" fontId="75" fillId="0" borderId="0" xfId="0" applyNumberFormat="1" applyFont="1" applyFill="1" applyBorder="1" applyAlignment="1"/>
    <xf numFmtId="0" fontId="69" fillId="0" borderId="39" xfId="0" applyFont="1" applyFill="1" applyBorder="1" applyAlignment="1" applyProtection="1">
      <alignment horizontal="center" vertical="center" wrapText="1"/>
      <protection locked="0"/>
    </xf>
    <xf numFmtId="0" fontId="69" fillId="0" borderId="6" xfId="0" applyFont="1" applyFill="1" applyBorder="1" applyAlignment="1" applyProtection="1">
      <alignment horizontal="center" vertical="center" wrapText="1"/>
      <protection locked="0"/>
    </xf>
    <xf numFmtId="0" fontId="28" fillId="0" borderId="5" xfId="0" applyFont="1" applyBorder="1"/>
    <xf numFmtId="0" fontId="28" fillId="0" borderId="9" xfId="2" applyNumberFormat="1" applyFont="1" applyFill="1" applyBorder="1" applyAlignment="1" applyProtection="1">
      <alignment horizontal="left" vertical="center"/>
      <protection locked="0"/>
    </xf>
    <xf numFmtId="0" fontId="28" fillId="0" borderId="5" xfId="2" applyNumberFormat="1" applyFont="1" applyFill="1" applyBorder="1" applyAlignment="1" applyProtection="1">
      <alignment vertical="center"/>
      <protection locked="0"/>
    </xf>
    <xf numFmtId="0" fontId="28" fillId="2" borderId="5" xfId="2" applyNumberFormat="1" applyFont="1" applyFill="1" applyBorder="1" applyAlignment="1" applyProtection="1">
      <alignment vertical="center"/>
      <protection locked="0"/>
    </xf>
    <xf numFmtId="165" fontId="72" fillId="34" borderId="7" xfId="43" applyNumberFormat="1" applyFont="1" applyFill="1" applyBorder="1" applyAlignment="1" applyProtection="1">
      <alignment horizontal="center" vertical="center" wrapText="1"/>
      <protection locked="0"/>
    </xf>
    <xf numFmtId="165" fontId="72" fillId="34" borderId="7" xfId="43" applyNumberFormat="1" applyFont="1" applyFill="1" applyBorder="1" applyAlignment="1">
      <alignment horizontal="center" vertical="center" wrapText="1"/>
    </xf>
    <xf numFmtId="165" fontId="72" fillId="34" borderId="7" xfId="49" applyNumberFormat="1" applyFont="1" applyFill="1" applyBorder="1" applyAlignment="1">
      <alignment horizontal="center" vertical="center" wrapText="1"/>
    </xf>
    <xf numFmtId="0" fontId="72" fillId="50" borderId="2" xfId="19" applyFont="1" applyFill="1" applyBorder="1" applyAlignment="1">
      <alignment horizontal="center" vertical="center" wrapText="1"/>
    </xf>
    <xf numFmtId="165" fontId="72" fillId="50" borderId="2" xfId="50" applyNumberFormat="1" applyFont="1" applyFill="1" applyBorder="1" applyAlignment="1">
      <alignment horizontal="center" vertical="center" wrapText="1"/>
    </xf>
    <xf numFmtId="165" fontId="65" fillId="0" borderId="7" xfId="50" applyNumberFormat="1" applyFont="1" applyFill="1" applyBorder="1" applyAlignment="1">
      <alignment horizontal="center" vertical="center" wrapText="1"/>
    </xf>
    <xf numFmtId="0" fontId="69" fillId="36" borderId="3" xfId="0" applyFont="1" applyFill="1" applyBorder="1" applyAlignment="1" applyProtection="1">
      <alignment horizontal="center" vertical="center" wrapText="1"/>
      <protection locked="0"/>
    </xf>
    <xf numFmtId="0" fontId="69" fillId="36" borderId="20" xfId="0" applyFont="1" applyFill="1" applyBorder="1" applyAlignment="1" applyProtection="1">
      <alignment horizontal="center" vertical="center" wrapText="1"/>
      <protection locked="0"/>
    </xf>
    <xf numFmtId="0" fontId="69" fillId="9" borderId="20" xfId="0" applyFont="1" applyFill="1" applyBorder="1" applyAlignment="1" applyProtection="1">
      <alignment horizontal="center" vertical="center" wrapText="1"/>
      <protection locked="0"/>
    </xf>
    <xf numFmtId="0" fontId="69" fillId="30" borderId="30" xfId="0" applyFont="1" applyFill="1" applyBorder="1" applyAlignment="1" applyProtection="1">
      <alignment horizontal="center" vertical="center" wrapText="1"/>
      <protection locked="0"/>
    </xf>
    <xf numFmtId="0" fontId="69" fillId="30" borderId="31" xfId="0" applyFont="1" applyFill="1" applyBorder="1" applyAlignment="1" applyProtection="1">
      <alignment horizontal="center" vertical="center" wrapText="1"/>
      <protection locked="0"/>
    </xf>
    <xf numFmtId="0" fontId="69" fillId="30" borderId="32" xfId="0" applyFont="1" applyFill="1" applyBorder="1" applyAlignment="1" applyProtection="1">
      <alignment horizontal="center" vertical="center" wrapText="1"/>
      <protection locked="0"/>
    </xf>
    <xf numFmtId="0" fontId="61" fillId="0" borderId="6" xfId="1" applyFont="1" applyFill="1" applyBorder="1" applyAlignment="1" applyProtection="1">
      <alignment horizontal="center" vertical="center" wrapText="1"/>
      <protection locked="0"/>
    </xf>
    <xf numFmtId="0" fontId="61" fillId="0" borderId="0" xfId="1" applyFont="1" applyFill="1" applyBorder="1" applyAlignment="1" applyProtection="1">
      <alignment horizontal="center" vertical="center" wrapText="1"/>
      <protection locked="0"/>
    </xf>
    <xf numFmtId="0" fontId="69" fillId="27" borderId="10" xfId="0" applyFont="1" applyFill="1" applyBorder="1" applyAlignment="1" applyProtection="1">
      <alignment horizontal="center" vertical="center" wrapText="1"/>
      <protection locked="0"/>
    </xf>
    <xf numFmtId="0" fontId="69" fillId="27" borderId="11" xfId="0" applyFont="1" applyFill="1" applyBorder="1" applyAlignment="1" applyProtection="1">
      <alignment horizontal="center" vertical="center" wrapText="1"/>
      <protection locked="0"/>
    </xf>
    <xf numFmtId="0" fontId="69" fillId="27" borderId="12" xfId="0" applyFont="1" applyFill="1" applyBorder="1" applyAlignment="1" applyProtection="1">
      <alignment horizontal="center" vertical="center" wrapText="1"/>
      <protection locked="0"/>
    </xf>
    <xf numFmtId="0" fontId="69" fillId="0" borderId="20" xfId="0" applyFont="1" applyFill="1" applyBorder="1" applyAlignment="1" applyProtection="1">
      <alignment horizontal="center" vertical="center"/>
      <protection locked="0"/>
    </xf>
    <xf numFmtId="0" fontId="69" fillId="0" borderId="8" xfId="0" applyFont="1" applyFill="1" applyBorder="1" applyAlignment="1" applyProtection="1">
      <alignment horizontal="center" vertical="center"/>
      <protection locked="0"/>
    </xf>
    <xf numFmtId="0" fontId="69" fillId="46" borderId="3" xfId="0" applyFont="1" applyFill="1" applyBorder="1" applyAlignment="1" applyProtection="1">
      <alignment horizontal="center" vertical="center" wrapText="1"/>
      <protection locked="0"/>
    </xf>
    <xf numFmtId="0" fontId="69" fillId="46" borderId="20" xfId="0" applyFont="1" applyFill="1" applyBorder="1" applyAlignment="1" applyProtection="1">
      <alignment horizontal="center" vertical="center" wrapText="1"/>
      <protection locked="0"/>
    </xf>
    <xf numFmtId="0" fontId="69" fillId="46" borderId="8" xfId="0" applyFont="1" applyFill="1" applyBorder="1" applyAlignment="1" applyProtection="1">
      <alignment horizontal="center" vertical="center" wrapText="1"/>
      <protection locked="0"/>
    </xf>
    <xf numFmtId="0" fontId="69" fillId="36" borderId="3" xfId="0" applyFont="1" applyFill="1" applyBorder="1" applyAlignment="1" applyProtection="1">
      <alignment horizontal="center" vertical="center"/>
      <protection locked="0"/>
    </xf>
    <xf numFmtId="0" fontId="69" fillId="36" borderId="20" xfId="0" applyFont="1" applyFill="1" applyBorder="1" applyAlignment="1" applyProtection="1">
      <alignment horizontal="center" vertical="center"/>
      <protection locked="0"/>
    </xf>
    <xf numFmtId="0" fontId="69" fillId="36" borderId="8" xfId="0" applyFont="1" applyFill="1" applyBorder="1" applyAlignment="1" applyProtection="1">
      <alignment horizontal="center" vertical="center"/>
      <protection locked="0"/>
    </xf>
    <xf numFmtId="0" fontId="69" fillId="6" borderId="3" xfId="0" applyFont="1" applyFill="1" applyBorder="1" applyAlignment="1" applyProtection="1">
      <alignment horizontal="center" vertical="center" wrapText="1"/>
      <protection locked="0"/>
    </xf>
    <xf numFmtId="0" fontId="69" fillId="6" borderId="20" xfId="0" applyFont="1" applyFill="1" applyBorder="1" applyAlignment="1" applyProtection="1">
      <alignment horizontal="center" vertical="center" wrapText="1"/>
      <protection locked="0"/>
    </xf>
    <xf numFmtId="0" fontId="69" fillId="6" borderId="8" xfId="0" applyFont="1" applyFill="1" applyBorder="1" applyAlignment="1" applyProtection="1">
      <alignment horizontal="center" vertical="center" wrapText="1"/>
      <protection locked="0"/>
    </xf>
    <xf numFmtId="0" fontId="69" fillId="28" borderId="0" xfId="0" applyFont="1" applyFill="1" applyBorder="1" applyAlignment="1" applyProtection="1">
      <alignment horizontal="center" vertical="center" wrapText="1"/>
      <protection locked="0"/>
    </xf>
    <xf numFmtId="0" fontId="69" fillId="5" borderId="3" xfId="0" applyFont="1" applyFill="1" applyBorder="1" applyAlignment="1" applyProtection="1">
      <alignment horizontal="center" vertical="center" wrapText="1"/>
      <protection locked="0"/>
    </xf>
    <xf numFmtId="0" fontId="69" fillId="5" borderId="8" xfId="0" applyFont="1" applyFill="1" applyBorder="1" applyAlignment="1" applyProtection="1">
      <alignment horizontal="center" vertical="center" wrapText="1"/>
      <protection locked="0"/>
    </xf>
    <xf numFmtId="0" fontId="69" fillId="13" borderId="10" xfId="0" applyFont="1" applyFill="1" applyBorder="1" applyAlignment="1" applyProtection="1">
      <alignment horizontal="center" vertical="center" wrapText="1"/>
      <protection locked="0"/>
    </xf>
    <xf numFmtId="0" fontId="69" fillId="13" borderId="11" xfId="0" applyFont="1" applyFill="1" applyBorder="1" applyAlignment="1" applyProtection="1">
      <alignment horizontal="center" vertical="center" wrapText="1"/>
      <protection locked="0"/>
    </xf>
    <xf numFmtId="0" fontId="69" fillId="13" borderId="12" xfId="0" applyFont="1" applyFill="1" applyBorder="1" applyAlignment="1" applyProtection="1">
      <alignment horizontal="center" vertical="center" wrapText="1"/>
      <protection locked="0"/>
    </xf>
    <xf numFmtId="0" fontId="69" fillId="51" borderId="20" xfId="0" applyFont="1" applyFill="1" applyBorder="1" applyAlignment="1" applyProtection="1">
      <alignment horizontal="center" vertical="center"/>
      <protection locked="0"/>
    </xf>
    <xf numFmtId="0" fontId="69" fillId="48" borderId="3" xfId="0" applyFont="1" applyFill="1" applyBorder="1" applyAlignment="1" applyProtection="1">
      <alignment horizontal="center" vertical="center"/>
      <protection locked="0"/>
    </xf>
    <xf numFmtId="0" fontId="69" fillId="48" borderId="20" xfId="0" applyFont="1" applyFill="1" applyBorder="1" applyAlignment="1" applyProtection="1">
      <alignment horizontal="center" vertical="center"/>
      <protection locked="0"/>
    </xf>
    <xf numFmtId="0" fontId="69" fillId="48" borderId="8" xfId="0" applyFont="1" applyFill="1" applyBorder="1" applyAlignment="1" applyProtection="1">
      <alignment horizontal="center" vertical="center"/>
      <protection locked="0"/>
    </xf>
    <xf numFmtId="0" fontId="69" fillId="31" borderId="3" xfId="0" applyFont="1" applyFill="1" applyBorder="1" applyAlignment="1" applyProtection="1">
      <alignment horizontal="center" vertical="center"/>
      <protection locked="0"/>
    </xf>
    <xf numFmtId="0" fontId="69" fillId="31" borderId="20" xfId="0" applyFont="1" applyFill="1" applyBorder="1" applyAlignment="1" applyProtection="1">
      <alignment horizontal="center" vertical="center"/>
      <protection locked="0"/>
    </xf>
    <xf numFmtId="0" fontId="69" fillId="13" borderId="28" xfId="0" applyFont="1" applyFill="1" applyBorder="1" applyAlignment="1" applyProtection="1">
      <alignment horizontal="center" vertical="center" wrapText="1"/>
      <protection locked="0"/>
    </xf>
    <xf numFmtId="0" fontId="69" fillId="13" borderId="27" xfId="0" applyFont="1" applyFill="1" applyBorder="1" applyAlignment="1" applyProtection="1">
      <alignment horizontal="center" vertical="center" wrapText="1"/>
      <protection locked="0"/>
    </xf>
    <xf numFmtId="0" fontId="69" fillId="13" borderId="29" xfId="0" applyFont="1" applyFill="1" applyBorder="1" applyAlignment="1" applyProtection="1">
      <alignment horizontal="center" vertical="center" wrapText="1"/>
      <protection locked="0"/>
    </xf>
    <xf numFmtId="0" fontId="69" fillId="27" borderId="28" xfId="0" applyFont="1" applyFill="1" applyBorder="1" applyAlignment="1" applyProtection="1">
      <alignment horizontal="center" vertical="center" wrapText="1"/>
      <protection locked="0"/>
    </xf>
    <xf numFmtId="0" fontId="69" fillId="27" borderId="27" xfId="0" applyFont="1" applyFill="1" applyBorder="1" applyAlignment="1" applyProtection="1">
      <alignment horizontal="center" vertical="center" wrapText="1"/>
      <protection locked="0"/>
    </xf>
    <xf numFmtId="0" fontId="69" fillId="27" borderId="29" xfId="0" applyFont="1" applyFill="1" applyBorder="1" applyAlignment="1" applyProtection="1">
      <alignment horizontal="center" vertical="center" wrapText="1"/>
      <protection locked="0"/>
    </xf>
    <xf numFmtId="0" fontId="69" fillId="5" borderId="2" xfId="0" applyFont="1" applyFill="1" applyBorder="1" applyAlignment="1" applyProtection="1">
      <alignment horizontal="center" vertical="center" wrapText="1"/>
      <protection locked="0"/>
    </xf>
    <xf numFmtId="0" fontId="69" fillId="6" borderId="2" xfId="0" applyFont="1" applyFill="1" applyBorder="1" applyAlignment="1" applyProtection="1">
      <alignment horizontal="center" vertical="center" wrapText="1"/>
      <protection locked="0"/>
    </xf>
    <xf numFmtId="0" fontId="69" fillId="28" borderId="2" xfId="0" applyFont="1" applyFill="1" applyBorder="1" applyAlignment="1" applyProtection="1">
      <alignment horizontal="center" vertical="center" wrapText="1"/>
      <protection locked="0"/>
    </xf>
    <xf numFmtId="0" fontId="69" fillId="36" borderId="2" xfId="0" applyFont="1" applyFill="1" applyBorder="1" applyAlignment="1" applyProtection="1">
      <alignment horizontal="center" vertical="center"/>
      <protection locked="0"/>
    </xf>
    <xf numFmtId="0" fontId="69" fillId="51" borderId="3" xfId="0" applyFont="1" applyFill="1" applyBorder="1" applyAlignment="1" applyProtection="1">
      <alignment horizontal="center" vertical="center"/>
      <protection locked="0"/>
    </xf>
    <xf numFmtId="0" fontId="69" fillId="9" borderId="8" xfId="0" applyFont="1" applyFill="1" applyBorder="1" applyAlignment="1" applyProtection="1">
      <alignment horizontal="center" vertical="center" wrapText="1"/>
      <protection locked="0"/>
    </xf>
    <xf numFmtId="0" fontId="69" fillId="0" borderId="3" xfId="0" applyFont="1" applyFill="1" applyBorder="1" applyAlignment="1" applyProtection="1">
      <alignment horizontal="center" vertical="center"/>
      <protection locked="0"/>
    </xf>
    <xf numFmtId="0" fontId="69" fillId="36" borderId="2" xfId="0" applyFont="1" applyFill="1" applyBorder="1" applyAlignment="1" applyProtection="1">
      <alignment horizontal="center" vertical="center" wrapText="1"/>
      <protection locked="0"/>
    </xf>
    <xf numFmtId="0" fontId="69" fillId="28" borderId="3" xfId="0" applyFont="1" applyFill="1" applyBorder="1" applyAlignment="1" applyProtection="1">
      <alignment horizontal="center" vertical="center" wrapText="1"/>
      <protection locked="0"/>
    </xf>
    <xf numFmtId="0" fontId="69" fillId="28" borderId="8" xfId="0" applyFont="1" applyFill="1" applyBorder="1" applyAlignment="1" applyProtection="1">
      <alignment horizontal="center" vertical="center" wrapText="1"/>
      <protection locked="0"/>
    </xf>
    <xf numFmtId="0" fontId="69" fillId="27" borderId="20" xfId="0" applyFont="1" applyFill="1" applyBorder="1" applyAlignment="1" applyProtection="1">
      <alignment horizontal="center" vertical="center"/>
      <protection locked="0"/>
    </xf>
    <xf numFmtId="0" fontId="69" fillId="36" borderId="6" xfId="0" applyFont="1" applyFill="1" applyBorder="1" applyAlignment="1" applyProtection="1">
      <alignment horizontal="center" vertical="center"/>
      <protection locked="0"/>
    </xf>
    <xf numFmtId="0" fontId="69" fillId="36" borderId="0" xfId="0" applyFont="1" applyFill="1" applyBorder="1" applyAlignment="1" applyProtection="1">
      <alignment horizontal="center" vertical="center"/>
      <protection locked="0"/>
    </xf>
    <xf numFmtId="0" fontId="69" fillId="36" borderId="23" xfId="0" applyFont="1" applyFill="1" applyBorder="1" applyAlignment="1" applyProtection="1">
      <alignment horizontal="center" vertical="center"/>
      <protection locked="0"/>
    </xf>
    <xf numFmtId="0" fontId="69" fillId="48" borderId="6" xfId="0" applyFont="1" applyFill="1" applyBorder="1" applyAlignment="1" applyProtection="1">
      <alignment horizontal="center" vertical="center"/>
      <protection locked="0"/>
    </xf>
    <xf numFmtId="0" fontId="69" fillId="48" borderId="0" xfId="0" applyFont="1" applyFill="1" applyBorder="1" applyAlignment="1" applyProtection="1">
      <alignment horizontal="center" vertical="center"/>
      <protection locked="0"/>
    </xf>
    <xf numFmtId="0" fontId="69" fillId="48" borderId="23" xfId="0" applyFont="1" applyFill="1" applyBorder="1" applyAlignment="1" applyProtection="1">
      <alignment horizontal="center" vertical="center"/>
      <protection locked="0"/>
    </xf>
    <xf numFmtId="0" fontId="69" fillId="27" borderId="30" xfId="0" applyFont="1" applyFill="1" applyBorder="1" applyAlignment="1" applyProtection="1">
      <alignment horizontal="center" wrapText="1"/>
      <protection locked="0"/>
    </xf>
    <xf numFmtId="0" fontId="69" fillId="27" borderId="31" xfId="0" applyFont="1" applyFill="1" applyBorder="1" applyAlignment="1" applyProtection="1">
      <alignment horizontal="center" wrapText="1"/>
      <protection locked="0"/>
    </xf>
    <xf numFmtId="0" fontId="69" fillId="27" borderId="32" xfId="0" applyFont="1" applyFill="1" applyBorder="1" applyAlignment="1" applyProtection="1">
      <alignment horizontal="center" wrapText="1"/>
      <protection locked="0"/>
    </xf>
    <xf numFmtId="0" fontId="69" fillId="27" borderId="3" xfId="0" applyFont="1" applyFill="1" applyBorder="1" applyAlignment="1" applyProtection="1">
      <alignment horizontal="center" vertical="center" wrapText="1"/>
      <protection locked="0"/>
    </xf>
    <xf numFmtId="0" fontId="69" fillId="27" borderId="20" xfId="0" applyFont="1" applyFill="1" applyBorder="1" applyAlignment="1" applyProtection="1">
      <alignment horizontal="center" vertical="center" wrapText="1"/>
      <protection locked="0"/>
    </xf>
    <xf numFmtId="0" fontId="69" fillId="27" borderId="8" xfId="0" applyFont="1" applyFill="1" applyBorder="1" applyAlignment="1" applyProtection="1">
      <alignment horizontal="center" vertical="center" wrapText="1"/>
      <protection locked="0"/>
    </xf>
    <xf numFmtId="0" fontId="69" fillId="0" borderId="39" xfId="0" applyFont="1" applyFill="1" applyBorder="1" applyAlignment="1" applyProtection="1">
      <alignment horizontal="center" vertical="center"/>
      <protection locked="0"/>
    </xf>
    <xf numFmtId="0" fontId="69" fillId="0" borderId="2" xfId="0" applyFont="1" applyFill="1" applyBorder="1" applyAlignment="1" applyProtection="1">
      <alignment horizontal="center" vertical="center"/>
      <protection locked="0"/>
    </xf>
    <xf numFmtId="0" fontId="69" fillId="51" borderId="6" xfId="0" applyFont="1" applyFill="1" applyBorder="1" applyAlignment="1" applyProtection="1">
      <alignment horizontal="center" vertical="center"/>
      <protection locked="0"/>
    </xf>
    <xf numFmtId="0" fontId="69" fillId="51" borderId="0" xfId="0" applyFont="1" applyFill="1" applyBorder="1" applyAlignment="1" applyProtection="1">
      <alignment horizontal="center" vertical="center"/>
      <protection locked="0"/>
    </xf>
    <xf numFmtId="0" fontId="69" fillId="31" borderId="30" xfId="0" applyFont="1" applyFill="1" applyBorder="1" applyAlignment="1" applyProtection="1">
      <alignment horizontal="center" vertical="center"/>
      <protection locked="0"/>
    </xf>
    <xf numFmtId="0" fontId="69" fillId="31" borderId="31" xfId="0" applyFont="1" applyFill="1" applyBorder="1" applyAlignment="1" applyProtection="1">
      <alignment horizontal="center" vertical="center"/>
      <protection locked="0"/>
    </xf>
    <xf numFmtId="0" fontId="69" fillId="31" borderId="32" xfId="0" applyFont="1" applyFill="1" applyBorder="1" applyAlignment="1" applyProtection="1">
      <alignment horizontal="center" vertical="center"/>
      <protection locked="0"/>
    </xf>
    <xf numFmtId="0" fontId="69" fillId="31" borderId="8" xfId="0" applyFont="1" applyFill="1" applyBorder="1" applyAlignment="1" applyProtection="1">
      <alignment horizontal="center" vertical="center"/>
      <protection locked="0"/>
    </xf>
    <xf numFmtId="0" fontId="69" fillId="28" borderId="39" xfId="0" applyFont="1" applyFill="1" applyBorder="1" applyAlignment="1" applyProtection="1">
      <alignment horizontal="center" vertical="center"/>
      <protection locked="0"/>
    </xf>
    <xf numFmtId="0" fontId="69" fillId="28" borderId="2" xfId="0" applyFont="1" applyFill="1" applyBorder="1" applyAlignment="1" applyProtection="1">
      <alignment horizontal="center" vertical="center"/>
      <protection locked="0"/>
    </xf>
    <xf numFmtId="0" fontId="69" fillId="5" borderId="39" xfId="0" applyFont="1" applyFill="1" applyBorder="1" applyAlignment="1" applyProtection="1">
      <alignment horizontal="center" vertical="center" wrapText="1"/>
      <protection locked="0"/>
    </xf>
    <xf numFmtId="0" fontId="69" fillId="6" borderId="39" xfId="0" applyFont="1" applyFill="1" applyBorder="1" applyAlignment="1" applyProtection="1">
      <alignment horizontal="center" vertical="center" wrapText="1"/>
      <protection locked="0"/>
    </xf>
    <xf numFmtId="0" fontId="69" fillId="28" borderId="39" xfId="0" applyFont="1" applyFill="1" applyBorder="1" applyAlignment="1" applyProtection="1">
      <alignment horizontal="center" vertical="center" wrapText="1"/>
      <protection locked="0"/>
    </xf>
    <xf numFmtId="0" fontId="69" fillId="36" borderId="37" xfId="0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Fill="1" applyBorder="1" applyAlignment="1" applyProtection="1">
      <alignment horizontal="center" vertical="center"/>
      <protection locked="0"/>
    </xf>
    <xf numFmtId="0" fontId="69" fillId="0" borderId="23" xfId="0" applyFont="1" applyFill="1" applyBorder="1" applyAlignment="1" applyProtection="1">
      <alignment horizontal="center" vertical="center"/>
      <protection locked="0"/>
    </xf>
    <xf numFmtId="0" fontId="69" fillId="0" borderId="39" xfId="0" applyFont="1" applyFill="1" applyBorder="1" applyAlignment="1" applyProtection="1">
      <alignment horizontal="center" vertical="center" wrapText="1"/>
      <protection locked="0"/>
    </xf>
    <xf numFmtId="0" fontId="69" fillId="0" borderId="2" xfId="0" applyFont="1" applyFill="1" applyBorder="1" applyAlignment="1" applyProtection="1">
      <alignment horizontal="center" vertical="center" wrapText="1"/>
      <protection locked="0"/>
    </xf>
    <xf numFmtId="0" fontId="69" fillId="6" borderId="6" xfId="0" applyFont="1" applyFill="1" applyBorder="1" applyAlignment="1" applyProtection="1">
      <alignment horizontal="center" vertical="center" wrapText="1"/>
      <protection locked="0"/>
    </xf>
    <xf numFmtId="0" fontId="69" fillId="6" borderId="0" xfId="0" applyFont="1" applyFill="1" applyBorder="1" applyAlignment="1" applyProtection="1">
      <alignment horizontal="center" vertical="center" wrapText="1"/>
      <protection locked="0"/>
    </xf>
    <xf numFmtId="0" fontId="69" fillId="6" borderId="23" xfId="0" applyFont="1" applyFill="1" applyBorder="1" applyAlignment="1" applyProtection="1">
      <alignment horizontal="center" vertical="center" wrapText="1"/>
      <protection locked="0"/>
    </xf>
    <xf numFmtId="0" fontId="69" fillId="28" borderId="6" xfId="0" applyFont="1" applyFill="1" applyBorder="1" applyAlignment="1" applyProtection="1">
      <alignment horizontal="center" vertical="center" wrapText="1"/>
      <protection locked="0"/>
    </xf>
    <xf numFmtId="0" fontId="69" fillId="28" borderId="23" xfId="0" applyFont="1" applyFill="1" applyBorder="1" applyAlignment="1" applyProtection="1">
      <alignment horizontal="center" vertical="center" wrapText="1"/>
      <protection locked="0"/>
    </xf>
    <xf numFmtId="0" fontId="69" fillId="28" borderId="20" xfId="0" applyFont="1" applyFill="1" applyBorder="1" applyAlignment="1" applyProtection="1">
      <alignment horizontal="center" vertical="center" wrapText="1"/>
      <protection locked="0"/>
    </xf>
    <xf numFmtId="0" fontId="69" fillId="5" borderId="6" xfId="0" applyFont="1" applyFill="1" applyBorder="1" applyAlignment="1" applyProtection="1">
      <alignment horizontal="center" vertical="center" wrapText="1"/>
      <protection locked="0"/>
    </xf>
    <xf numFmtId="0" fontId="69" fillId="5" borderId="0" xfId="0" applyFont="1" applyFill="1" applyBorder="1" applyAlignment="1" applyProtection="1">
      <alignment horizontal="center" vertical="center" wrapText="1"/>
      <protection locked="0"/>
    </xf>
    <xf numFmtId="0" fontId="69" fillId="5" borderId="23" xfId="0" applyFont="1" applyFill="1" applyBorder="1" applyAlignment="1" applyProtection="1">
      <alignment horizontal="center" vertical="center" wrapText="1"/>
      <protection locked="0"/>
    </xf>
    <xf numFmtId="0" fontId="69" fillId="5" borderId="20" xfId="0" applyFont="1" applyFill="1" applyBorder="1" applyAlignment="1" applyProtection="1">
      <alignment horizontal="center" vertical="center" wrapText="1"/>
      <protection locked="0"/>
    </xf>
    <xf numFmtId="0" fontId="69" fillId="9" borderId="2" xfId="0" applyFont="1" applyFill="1" applyBorder="1" applyAlignment="1" applyProtection="1">
      <alignment horizontal="center" vertical="center" wrapText="1"/>
      <protection locked="0"/>
    </xf>
    <xf numFmtId="0" fontId="69" fillId="36" borderId="8" xfId="0" applyFont="1" applyFill="1" applyBorder="1" applyAlignment="1" applyProtection="1">
      <alignment horizontal="center" vertical="center" wrapText="1"/>
      <protection locked="0"/>
    </xf>
    <xf numFmtId="0" fontId="69" fillId="27" borderId="3" xfId="0" applyFont="1" applyFill="1" applyBorder="1" applyAlignment="1" applyProtection="1">
      <alignment horizontal="center" vertical="center"/>
      <protection locked="0"/>
    </xf>
    <xf numFmtId="0" fontId="69" fillId="9" borderId="3" xfId="0" applyFont="1" applyFill="1" applyBorder="1" applyAlignment="1" applyProtection="1">
      <alignment horizontal="center" vertical="center" wrapText="1"/>
      <protection locked="0"/>
    </xf>
    <xf numFmtId="0" fontId="41" fillId="21" borderId="11" xfId="0" applyFont="1" applyFill="1" applyBorder="1" applyAlignment="1">
      <alignment horizontal="center"/>
    </xf>
    <xf numFmtId="0" fontId="41" fillId="21" borderId="12" xfId="0" applyFont="1" applyFill="1" applyBorder="1" applyAlignment="1">
      <alignment horizontal="center"/>
    </xf>
    <xf numFmtId="0" fontId="41" fillId="15" borderId="10" xfId="0" applyFont="1" applyFill="1" applyBorder="1" applyAlignment="1">
      <alignment horizontal="center"/>
    </xf>
    <xf numFmtId="0" fontId="41" fillId="15" borderId="11" xfId="0" applyFont="1" applyFill="1" applyBorder="1" applyAlignment="1">
      <alignment horizontal="center"/>
    </xf>
    <xf numFmtId="0" fontId="41" fillId="32" borderId="11" xfId="0" applyFont="1" applyFill="1" applyBorder="1" applyAlignment="1">
      <alignment horizontal="center"/>
    </xf>
    <xf numFmtId="0" fontId="41" fillId="17" borderId="11" xfId="0" applyFont="1" applyFill="1" applyBorder="1" applyAlignment="1">
      <alignment horizontal="center"/>
    </xf>
    <xf numFmtId="0" fontId="41" fillId="17" borderId="12" xfId="0" applyFont="1" applyFill="1" applyBorder="1" applyAlignment="1">
      <alignment horizontal="center"/>
    </xf>
    <xf numFmtId="0" fontId="41" fillId="19" borderId="10" xfId="0" applyFont="1" applyFill="1" applyBorder="1" applyAlignment="1">
      <alignment horizontal="center"/>
    </xf>
    <xf numFmtId="0" fontId="41" fillId="19" borderId="11" xfId="0" applyFont="1" applyFill="1" applyBorder="1" applyAlignment="1">
      <alignment horizontal="center"/>
    </xf>
    <xf numFmtId="0" fontId="41" fillId="19" borderId="12" xfId="0" applyFont="1" applyFill="1" applyBorder="1" applyAlignment="1">
      <alignment horizontal="center"/>
    </xf>
    <xf numFmtId="0" fontId="41" fillId="24" borderId="10" xfId="0" applyFont="1" applyFill="1" applyBorder="1" applyAlignment="1">
      <alignment horizontal="center"/>
    </xf>
    <xf numFmtId="0" fontId="41" fillId="24" borderId="11" xfId="0" applyFont="1" applyFill="1" applyBorder="1" applyAlignment="1">
      <alignment horizontal="center"/>
    </xf>
    <xf numFmtId="0" fontId="41" fillId="24" borderId="12" xfId="0" applyFont="1" applyFill="1" applyBorder="1" applyAlignment="1">
      <alignment horizontal="center"/>
    </xf>
    <xf numFmtId="0" fontId="41" fillId="21" borderId="10" xfId="0" applyFont="1" applyFill="1" applyBorder="1" applyAlignment="1">
      <alignment horizontal="center"/>
    </xf>
    <xf numFmtId="0" fontId="51" fillId="2" borderId="10" xfId="0" applyFont="1" applyFill="1" applyBorder="1" applyAlignment="1">
      <alignment horizontal="left"/>
    </xf>
    <xf numFmtId="0" fontId="51" fillId="2" borderId="11" xfId="0" applyFont="1" applyFill="1" applyBorder="1" applyAlignment="1">
      <alignment horizontal="left"/>
    </xf>
    <xf numFmtId="0" fontId="51" fillId="2" borderId="12" xfId="0" applyFont="1" applyFill="1" applyBorder="1" applyAlignment="1">
      <alignment horizontal="left"/>
    </xf>
    <xf numFmtId="0" fontId="71" fillId="0" borderId="39" xfId="19" applyFont="1" applyFill="1" applyBorder="1" applyAlignment="1">
      <alignment horizontal="center" vertical="center" textRotation="90"/>
    </xf>
  </cellXfs>
  <cellStyles count="52563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omma 7" xfId="52562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44" xfId="52560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18" xfId="52559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  <cellStyle name="Percent 9" xfId="52561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D0EBB3"/>
      <color rgb="FFF9F8CB"/>
      <color rgb="FFFFCDCD"/>
      <color rgb="FFFFAFAF"/>
      <color rgb="FFF7F6BB"/>
      <color rgb="FFEFEC67"/>
      <color rgb="FFFFE5E5"/>
      <color rgb="FFF3F197"/>
      <color rgb="FFF4F29E"/>
      <color rgb="FFE3F3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Normal 2 4 4 2 2 4 2 3 2"/>
    <tableColumn id="10" name="# of units" dataDxfId="105"/>
    <tableColumn id="11" name="PJ or Non PJ" dataDxfId="104"/>
    <tableColumn id="12" name="HDAP Requested" dataDxfId="103" dataCellStyle="Normal 2 4 4 2 2 4 2 3 2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Normal 2 4 4 2 2 4 2 3 2">
      <calculatedColumnFormula>+L3/J3</calculatedColumnFormula>
    </tableColumn>
    <tableColumn id="26" name="Reserved" dataDxfId="89" dataCellStyle="Normal 2 4 4 2 2 4 2 3 2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Normal 2 4 4 2 2 4 2 3 2"/>
    <tableColumn id="10" name="# of units" dataDxfId="45"/>
    <tableColumn id="11" name="PJ or Non PJ" dataDxfId="44"/>
    <tableColumn id="12" name="HDAP Requested" dataDxfId="43" dataCellStyle="Normal 2 4 4 2 2 4 2 3 2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Normal 2 4 4 2 2 4 2 3 2">
      <calculatedColumnFormula>+L3/J3</calculatedColumnFormula>
    </tableColumn>
    <tableColumn id="26" name="Reserved" dataDxfId="29" dataCellStyle="Normal 2 4 4 2 2 4 2 3 2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2"/>
  <sheetViews>
    <sheetView showGridLines="0" tabSelected="1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3" sqref="B3"/>
    </sheetView>
  </sheetViews>
  <sheetFormatPr defaultColWidth="9.42578125" defaultRowHeight="12.75" customHeight="1"/>
  <cols>
    <col min="1" max="1" width="8.42578125" style="69" bestFit="1" customWidth="1"/>
    <col min="2" max="2" width="29.85546875" style="69" customWidth="1"/>
    <col min="3" max="3" width="11.42578125" style="69" customWidth="1"/>
    <col min="4" max="4" width="9.42578125" style="69" customWidth="1"/>
    <col min="5" max="5" width="11.85546875" style="69" customWidth="1"/>
    <col min="6" max="6" width="14" style="109" bestFit="1" customWidth="1"/>
    <col min="7" max="7" width="11.42578125" style="69" customWidth="1"/>
    <col min="8" max="8" width="14.42578125" style="69" customWidth="1"/>
    <col min="9" max="9" width="11" style="69" customWidth="1"/>
    <col min="10" max="11" width="9.42578125" style="69" customWidth="1"/>
    <col min="12" max="38" width="5.7109375" style="69" customWidth="1"/>
    <col min="39" max="39" width="8.140625" style="69" bestFit="1" customWidth="1"/>
    <col min="40" max="43" width="5.7109375" style="69" customWidth="1"/>
    <col min="44" max="45" width="14" style="69" customWidth="1"/>
    <col min="46" max="46" width="13.85546875" style="109" bestFit="1" customWidth="1"/>
    <col min="47" max="47" width="11.85546875" style="69" customWidth="1"/>
    <col min="48" max="48" width="17.7109375" style="69" customWidth="1"/>
    <col min="49" max="49" width="10.85546875" style="69" customWidth="1"/>
    <col min="50" max="50" width="12.28515625" style="69" customWidth="1"/>
    <col min="51" max="51" width="10.7109375" style="69" customWidth="1"/>
    <col min="52" max="52" width="9.85546875" style="69" customWidth="1"/>
    <col min="53" max="53" width="10.28515625" style="69" customWidth="1"/>
    <col min="54" max="54" width="9.42578125" style="69" customWidth="1"/>
    <col min="55" max="55" width="8.7109375" style="69" customWidth="1"/>
    <col min="56" max="56" width="13.140625" style="69" customWidth="1"/>
    <col min="57" max="57" width="10.140625" style="69" customWidth="1"/>
    <col min="58" max="58" width="6.85546875" style="69" customWidth="1"/>
    <col min="59" max="59" width="8.42578125" style="69" customWidth="1"/>
    <col min="60" max="60" width="8.85546875" style="111" customWidth="1"/>
    <col min="61" max="61" width="11.140625" style="69" bestFit="1" customWidth="1"/>
    <col min="62" max="63" width="9.5703125" style="69" bestFit="1" customWidth="1"/>
    <col min="64" max="64" width="23.7109375" style="69" customWidth="1"/>
    <col min="65" max="65" width="24.140625" style="69" bestFit="1" customWidth="1"/>
    <col min="66" max="66" width="31.28515625" style="69" customWidth="1"/>
    <col min="67" max="67" width="30.5703125" style="69" bestFit="1" customWidth="1"/>
    <col min="68" max="68" width="10.7109375" style="69" bestFit="1" customWidth="1"/>
    <col min="69" max="69" width="26.5703125" style="69" bestFit="1" customWidth="1"/>
    <col min="70" max="16384" width="9.42578125" style="69"/>
  </cols>
  <sheetData>
    <row r="1" spans="1:69" ht="72.75" customHeight="1">
      <c r="A1" s="392" t="s">
        <v>721</v>
      </c>
      <c r="B1" s="393"/>
      <c r="C1" s="397" t="s">
        <v>31</v>
      </c>
      <c r="D1" s="397"/>
      <c r="E1" s="397"/>
      <c r="F1" s="398"/>
      <c r="G1" s="386" t="s">
        <v>746</v>
      </c>
      <c r="H1" s="387"/>
      <c r="I1" s="387"/>
      <c r="J1" s="387"/>
      <c r="K1" s="387"/>
      <c r="L1" s="405" t="s">
        <v>229</v>
      </c>
      <c r="M1" s="406"/>
      <c r="N1" s="406"/>
      <c r="O1" s="406"/>
      <c r="P1" s="407"/>
      <c r="Q1" s="409" t="s">
        <v>233</v>
      </c>
      <c r="R1" s="410"/>
      <c r="S1" s="408" t="s">
        <v>230</v>
      </c>
      <c r="T1" s="408"/>
      <c r="U1" s="408"/>
      <c r="V1" s="389" t="s">
        <v>234</v>
      </c>
      <c r="W1" s="390"/>
      <c r="X1" s="390"/>
      <c r="Y1" s="390"/>
      <c r="Z1" s="391"/>
      <c r="AA1" s="411" t="s">
        <v>739</v>
      </c>
      <c r="AB1" s="412"/>
      <c r="AC1" s="413"/>
      <c r="AD1" s="388" t="s">
        <v>231</v>
      </c>
      <c r="AE1" s="388"/>
      <c r="AF1" s="388"/>
      <c r="AG1" s="399" t="s">
        <v>740</v>
      </c>
      <c r="AH1" s="400"/>
      <c r="AI1" s="401"/>
      <c r="AJ1" s="394" t="s">
        <v>235</v>
      </c>
      <c r="AK1" s="395"/>
      <c r="AL1" s="395"/>
      <c r="AM1" s="395"/>
      <c r="AN1" s="395"/>
      <c r="AO1" s="395"/>
      <c r="AP1" s="395"/>
      <c r="AQ1" s="396"/>
      <c r="AR1" s="310">
        <v>100</v>
      </c>
      <c r="AS1" s="311"/>
      <c r="AT1" s="312" t="s">
        <v>178</v>
      </c>
      <c r="AU1" s="418" t="s">
        <v>238</v>
      </c>
      <c r="AV1" s="419"/>
      <c r="AW1" s="419"/>
      <c r="AX1" s="414" t="s">
        <v>28</v>
      </c>
      <c r="AY1" s="414"/>
      <c r="AZ1" s="414"/>
      <c r="BA1" s="414"/>
      <c r="BB1" s="414"/>
      <c r="BC1" s="414"/>
      <c r="BD1" s="414"/>
      <c r="BE1" s="414"/>
      <c r="BF1" s="415" t="s">
        <v>163</v>
      </c>
      <c r="BG1" s="416"/>
      <c r="BH1" s="416"/>
      <c r="BI1" s="416"/>
      <c r="BJ1" s="416"/>
      <c r="BK1" s="417"/>
      <c r="BL1" s="402" t="s">
        <v>164</v>
      </c>
      <c r="BM1" s="403"/>
      <c r="BN1" s="403"/>
      <c r="BO1" s="403"/>
      <c r="BP1" s="403"/>
      <c r="BQ1" s="404"/>
    </row>
    <row r="2" spans="1:69" ht="105" customHeight="1">
      <c r="A2" s="314" t="s">
        <v>722</v>
      </c>
      <c r="B2" s="315" t="s">
        <v>1</v>
      </c>
      <c r="C2" s="316" t="s">
        <v>27</v>
      </c>
      <c r="D2" s="316" t="s">
        <v>21</v>
      </c>
      <c r="E2" s="313" t="s">
        <v>175</v>
      </c>
      <c r="F2" s="498" t="s">
        <v>227</v>
      </c>
      <c r="G2" s="270" t="s">
        <v>180</v>
      </c>
      <c r="H2" s="270" t="s">
        <v>181</v>
      </c>
      <c r="I2" s="270" t="s">
        <v>219</v>
      </c>
      <c r="J2" s="270" t="s">
        <v>241</v>
      </c>
      <c r="K2" s="270" t="s">
        <v>240</v>
      </c>
      <c r="L2" s="124" t="s">
        <v>228</v>
      </c>
      <c r="M2" s="124" t="s">
        <v>154</v>
      </c>
      <c r="N2" s="124" t="s">
        <v>155</v>
      </c>
      <c r="O2" s="124" t="s">
        <v>156</v>
      </c>
      <c r="P2" s="125" t="s">
        <v>144</v>
      </c>
      <c r="Q2" s="71" t="s">
        <v>212</v>
      </c>
      <c r="R2" s="126" t="s">
        <v>144</v>
      </c>
      <c r="S2" s="123" t="s">
        <v>297</v>
      </c>
      <c r="T2" s="123" t="s">
        <v>298</v>
      </c>
      <c r="U2" s="127" t="s">
        <v>144</v>
      </c>
      <c r="V2" s="122" t="s">
        <v>189</v>
      </c>
      <c r="W2" s="122" t="s">
        <v>190</v>
      </c>
      <c r="X2" s="122" t="s">
        <v>191</v>
      </c>
      <c r="Y2" s="122" t="s">
        <v>192</v>
      </c>
      <c r="Z2" s="128" t="s">
        <v>145</v>
      </c>
      <c r="AA2" s="121" t="s">
        <v>157</v>
      </c>
      <c r="AB2" s="121" t="s">
        <v>195</v>
      </c>
      <c r="AC2" s="129" t="s">
        <v>151</v>
      </c>
      <c r="AD2" s="120" t="s">
        <v>196</v>
      </c>
      <c r="AE2" s="120" t="s">
        <v>197</v>
      </c>
      <c r="AF2" s="130" t="s">
        <v>145</v>
      </c>
      <c r="AG2" s="119" t="s">
        <v>198</v>
      </c>
      <c r="AH2" s="119" t="s">
        <v>199</v>
      </c>
      <c r="AI2" s="131" t="s">
        <v>151</v>
      </c>
      <c r="AJ2" s="117" t="s">
        <v>202</v>
      </c>
      <c r="AK2" s="118" t="s">
        <v>204</v>
      </c>
      <c r="AL2" s="117" t="s">
        <v>203</v>
      </c>
      <c r="AM2" s="117" t="s">
        <v>205</v>
      </c>
      <c r="AN2" s="117" t="s">
        <v>224</v>
      </c>
      <c r="AO2" s="117" t="s">
        <v>741</v>
      </c>
      <c r="AP2" s="117" t="s">
        <v>206</v>
      </c>
      <c r="AQ2" s="132" t="s">
        <v>145</v>
      </c>
      <c r="AR2" s="133" t="s">
        <v>13</v>
      </c>
      <c r="AS2" s="114" t="s">
        <v>287</v>
      </c>
      <c r="AT2" s="116" t="s">
        <v>179</v>
      </c>
      <c r="AU2" s="115" t="s">
        <v>215</v>
      </c>
      <c r="AV2" s="115" t="s">
        <v>216</v>
      </c>
      <c r="AW2" s="115" t="s">
        <v>217</v>
      </c>
      <c r="AX2" s="317" t="s">
        <v>244</v>
      </c>
      <c r="AY2" s="318" t="s">
        <v>14</v>
      </c>
      <c r="AZ2" s="319" t="s">
        <v>17</v>
      </c>
      <c r="BA2" s="319" t="s">
        <v>15</v>
      </c>
      <c r="BB2" s="319" t="s">
        <v>18</v>
      </c>
      <c r="BC2" s="319" t="s">
        <v>19</v>
      </c>
      <c r="BD2" s="319" t="s">
        <v>16</v>
      </c>
      <c r="BE2" s="319" t="s">
        <v>20</v>
      </c>
      <c r="BF2" s="320" t="s">
        <v>76</v>
      </c>
      <c r="BG2" s="320" t="s">
        <v>77</v>
      </c>
      <c r="BH2" s="320" t="s">
        <v>65</v>
      </c>
      <c r="BI2" s="321" t="s">
        <v>43</v>
      </c>
      <c r="BJ2" s="321" t="s">
        <v>167</v>
      </c>
      <c r="BK2" s="321" t="s">
        <v>168</v>
      </c>
      <c r="BL2" s="271" t="s">
        <v>24</v>
      </c>
      <c r="BM2" s="271" t="s">
        <v>25</v>
      </c>
      <c r="BN2" s="271" t="s">
        <v>26</v>
      </c>
      <c r="BO2" s="271" t="s">
        <v>176</v>
      </c>
      <c r="BP2" s="271" t="s">
        <v>29</v>
      </c>
      <c r="BQ2" s="271" t="s">
        <v>30</v>
      </c>
    </row>
    <row r="3" spans="1:69" s="104" customFormat="1" ht="12" customHeight="1">
      <c r="A3" s="72" t="s">
        <v>380</v>
      </c>
      <c r="B3" s="73" t="s">
        <v>381</v>
      </c>
      <c r="C3" s="73" t="s">
        <v>491</v>
      </c>
      <c r="D3" s="73" t="s">
        <v>34</v>
      </c>
      <c r="E3" s="336" t="s">
        <v>545</v>
      </c>
      <c r="F3" s="94" t="s">
        <v>543</v>
      </c>
      <c r="G3" s="75" t="s">
        <v>37</v>
      </c>
      <c r="H3" s="75" t="s">
        <v>37</v>
      </c>
      <c r="I3" s="75" t="s">
        <v>37</v>
      </c>
      <c r="J3" s="75" t="s">
        <v>37</v>
      </c>
      <c r="K3" s="75" t="s">
        <v>37</v>
      </c>
      <c r="L3" s="76">
        <v>10</v>
      </c>
      <c r="M3" s="76">
        <v>0</v>
      </c>
      <c r="N3" s="76">
        <v>0</v>
      </c>
      <c r="O3" s="77">
        <v>0</v>
      </c>
      <c r="P3" s="78">
        <f t="shared" ref="P3:P12" si="0">IF(SUM(L3:O3)&gt;10,10,SUM(L3:O3))</f>
        <v>10</v>
      </c>
      <c r="Q3" s="79">
        <v>5</v>
      </c>
      <c r="R3" s="80">
        <f t="shared" ref="R3:R12" si="1">IF(Q3&gt;5,5,Q3)</f>
        <v>5</v>
      </c>
      <c r="S3" s="81">
        <v>5</v>
      </c>
      <c r="T3" s="77">
        <v>0</v>
      </c>
      <c r="U3" s="82">
        <f t="shared" ref="U3:U12" si="2">IF(SUM(S3:T3)&gt;5,5,SUM(S3:T3))</f>
        <v>5</v>
      </c>
      <c r="V3" s="81">
        <v>10</v>
      </c>
      <c r="W3" s="76">
        <v>0</v>
      </c>
      <c r="X3" s="76">
        <v>0</v>
      </c>
      <c r="Y3" s="77">
        <v>0</v>
      </c>
      <c r="Z3" s="83">
        <f t="shared" ref="Z3:Z12" si="3">IF(SUM(V3:Y3)&gt;10,10,SUM(V3:Y3))</f>
        <v>10</v>
      </c>
      <c r="AA3" s="81">
        <v>4</v>
      </c>
      <c r="AB3" s="77">
        <v>5</v>
      </c>
      <c r="AC3" s="84">
        <f t="shared" ref="AC3:AC12" si="4">IF(SUM(AA3:AB3)&gt;10,10,SUM(AA3:AB3))</f>
        <v>9</v>
      </c>
      <c r="AD3" s="81">
        <v>10</v>
      </c>
      <c r="AE3" s="77">
        <v>0</v>
      </c>
      <c r="AF3" s="85">
        <f t="shared" ref="AF3:AF12" si="5">IF(SUM(AD3:AE3)&gt;10,10,SUM(AD3:AE3))</f>
        <v>10</v>
      </c>
      <c r="AG3" s="86">
        <v>5</v>
      </c>
      <c r="AH3" s="87">
        <v>5</v>
      </c>
      <c r="AI3" s="88">
        <f t="shared" ref="AI3:AI12" si="6">IF(SUM(AG3:AH3)&gt;10,10,SUM(AG3:AH3))</f>
        <v>10</v>
      </c>
      <c r="AJ3" s="81">
        <v>3</v>
      </c>
      <c r="AK3" s="76">
        <v>4</v>
      </c>
      <c r="AL3" s="76">
        <v>5</v>
      </c>
      <c r="AM3" s="76">
        <v>5</v>
      </c>
      <c r="AN3" s="76">
        <v>10</v>
      </c>
      <c r="AO3" s="76">
        <v>5</v>
      </c>
      <c r="AP3" s="77">
        <v>5</v>
      </c>
      <c r="AQ3" s="89">
        <f t="shared" ref="AQ3:AQ12" si="7">IF(SUM(AJ3:AP3)&gt;40,40,SUM(AJ3:AP3))</f>
        <v>37</v>
      </c>
      <c r="AR3" s="90">
        <f t="shared" ref="AR3:AR12" si="8">+AQ3+AI3+AF3+AC3+Z3+U3+R3+P3</f>
        <v>96</v>
      </c>
      <c r="AS3" s="91">
        <f t="shared" ref="AS3:AS12" si="9">+AR3/$AR$1</f>
        <v>0.96</v>
      </c>
      <c r="AT3" s="92" t="s">
        <v>709</v>
      </c>
      <c r="AU3" s="93" t="s">
        <v>715</v>
      </c>
      <c r="AV3" s="74">
        <v>10</v>
      </c>
      <c r="AW3" s="74">
        <v>40</v>
      </c>
      <c r="AX3" s="95" t="s">
        <v>716</v>
      </c>
      <c r="AY3" s="96">
        <v>720000</v>
      </c>
      <c r="AZ3" s="96">
        <f>SUMIF(AX3, "x", AY3)</f>
        <v>720000</v>
      </c>
      <c r="BA3" s="97">
        <v>300000</v>
      </c>
      <c r="BB3" s="97">
        <v>300000</v>
      </c>
      <c r="BC3" s="98" t="s">
        <v>737</v>
      </c>
      <c r="BD3" s="97">
        <v>1250000</v>
      </c>
      <c r="BE3" s="99">
        <v>1250000</v>
      </c>
      <c r="BF3" s="101">
        <v>40</v>
      </c>
      <c r="BG3" s="101">
        <v>40</v>
      </c>
      <c r="BH3" s="102">
        <v>36007</v>
      </c>
      <c r="BI3" s="112">
        <v>8284533</v>
      </c>
      <c r="BJ3" s="113">
        <v>207113.32500000001</v>
      </c>
      <c r="BK3" s="113">
        <v>230.08117865970505</v>
      </c>
      <c r="BL3" s="73" t="s">
        <v>686</v>
      </c>
      <c r="BM3" s="73" t="s">
        <v>608</v>
      </c>
      <c r="BN3" s="73" t="s">
        <v>608</v>
      </c>
      <c r="BO3" s="73" t="s">
        <v>686</v>
      </c>
      <c r="BP3" s="73" t="s">
        <v>631</v>
      </c>
      <c r="BQ3" s="73" t="s">
        <v>619</v>
      </c>
    </row>
    <row r="4" spans="1:69" s="104" customFormat="1" ht="12" customHeight="1">
      <c r="A4" s="72" t="s">
        <v>315</v>
      </c>
      <c r="B4" s="73" t="s">
        <v>316</v>
      </c>
      <c r="C4" s="73" t="s">
        <v>38</v>
      </c>
      <c r="D4" s="73" t="s">
        <v>32</v>
      </c>
      <c r="E4" s="336" t="s">
        <v>545</v>
      </c>
      <c r="F4" s="94" t="s">
        <v>543</v>
      </c>
      <c r="G4" s="75" t="s">
        <v>37</v>
      </c>
      <c r="H4" s="75" t="s">
        <v>37</v>
      </c>
      <c r="I4" s="75" t="s">
        <v>37</v>
      </c>
      <c r="J4" s="75" t="s">
        <v>37</v>
      </c>
      <c r="K4" s="75" t="s">
        <v>37</v>
      </c>
      <c r="L4" s="76">
        <v>0</v>
      </c>
      <c r="M4" s="76">
        <v>10</v>
      </c>
      <c r="N4" s="76">
        <v>0</v>
      </c>
      <c r="O4" s="77">
        <v>0</v>
      </c>
      <c r="P4" s="78">
        <f t="shared" si="0"/>
        <v>10</v>
      </c>
      <c r="Q4" s="79">
        <v>5</v>
      </c>
      <c r="R4" s="80">
        <f t="shared" si="1"/>
        <v>5</v>
      </c>
      <c r="S4" s="81">
        <v>5</v>
      </c>
      <c r="T4" s="77">
        <v>4</v>
      </c>
      <c r="U4" s="82">
        <f t="shared" si="2"/>
        <v>5</v>
      </c>
      <c r="V4" s="81">
        <v>0</v>
      </c>
      <c r="W4" s="76">
        <v>0</v>
      </c>
      <c r="X4" s="76">
        <v>10</v>
      </c>
      <c r="Y4" s="77">
        <v>0</v>
      </c>
      <c r="Z4" s="83">
        <f t="shared" si="3"/>
        <v>10</v>
      </c>
      <c r="AA4" s="81">
        <v>2</v>
      </c>
      <c r="AB4" s="77">
        <v>5</v>
      </c>
      <c r="AC4" s="84">
        <f t="shared" si="4"/>
        <v>7</v>
      </c>
      <c r="AD4" s="81">
        <v>0</v>
      </c>
      <c r="AE4" s="77">
        <v>10</v>
      </c>
      <c r="AF4" s="85">
        <f t="shared" si="5"/>
        <v>10</v>
      </c>
      <c r="AG4" s="86">
        <v>5</v>
      </c>
      <c r="AH4" s="87">
        <v>5</v>
      </c>
      <c r="AI4" s="88">
        <f t="shared" si="6"/>
        <v>10</v>
      </c>
      <c r="AJ4" s="81">
        <v>5</v>
      </c>
      <c r="AK4" s="76">
        <v>5</v>
      </c>
      <c r="AL4" s="76">
        <v>5</v>
      </c>
      <c r="AM4" s="76">
        <v>5</v>
      </c>
      <c r="AN4" s="76">
        <v>10</v>
      </c>
      <c r="AO4" s="76">
        <v>0</v>
      </c>
      <c r="AP4" s="77">
        <v>5</v>
      </c>
      <c r="AQ4" s="89">
        <f t="shared" si="7"/>
        <v>35</v>
      </c>
      <c r="AR4" s="90">
        <f t="shared" si="8"/>
        <v>92</v>
      </c>
      <c r="AS4" s="91">
        <f t="shared" si="9"/>
        <v>0.92</v>
      </c>
      <c r="AT4" s="105"/>
      <c r="AU4" s="93" t="s">
        <v>714</v>
      </c>
      <c r="AV4" s="74">
        <v>21</v>
      </c>
      <c r="AW4" s="74">
        <v>56</v>
      </c>
      <c r="AX4" s="95" t="s">
        <v>716</v>
      </c>
      <c r="AY4" s="96">
        <v>795160</v>
      </c>
      <c r="AZ4" s="96">
        <f>SUMIF(AX4, "x", AY4)</f>
        <v>795160</v>
      </c>
      <c r="BA4" s="106"/>
      <c r="BB4" s="97"/>
      <c r="BC4" s="98"/>
      <c r="BD4" s="106">
        <v>1250000</v>
      </c>
      <c r="BE4" s="99">
        <v>1250000</v>
      </c>
      <c r="BF4" s="101">
        <v>47</v>
      </c>
      <c r="BG4" s="101">
        <v>56</v>
      </c>
      <c r="BH4" s="102">
        <v>70538</v>
      </c>
      <c r="BI4" s="112">
        <v>15978833</v>
      </c>
      <c r="BJ4" s="113">
        <v>285336.30357142858</v>
      </c>
      <c r="BK4" s="113">
        <v>226.52801326944342</v>
      </c>
      <c r="BL4" s="73" t="s">
        <v>547</v>
      </c>
      <c r="BM4" s="73" t="s">
        <v>71</v>
      </c>
      <c r="BN4" s="73" t="s">
        <v>547</v>
      </c>
      <c r="BO4" s="73"/>
      <c r="BP4" s="73" t="s">
        <v>631</v>
      </c>
      <c r="BQ4" s="73" t="s">
        <v>619</v>
      </c>
    </row>
    <row r="5" spans="1:69" s="104" customFormat="1" ht="12" customHeight="1">
      <c r="A5" s="72" t="s">
        <v>457</v>
      </c>
      <c r="B5" s="73" t="s">
        <v>458</v>
      </c>
      <c r="C5" s="73" t="s">
        <v>511</v>
      </c>
      <c r="D5" s="73" t="s">
        <v>32</v>
      </c>
      <c r="E5" s="336" t="s">
        <v>545</v>
      </c>
      <c r="F5" s="94" t="s">
        <v>543</v>
      </c>
      <c r="G5" s="75" t="s">
        <v>37</v>
      </c>
      <c r="H5" s="75" t="s">
        <v>37</v>
      </c>
      <c r="I5" s="75" t="s">
        <v>37</v>
      </c>
      <c r="J5" s="75" t="s">
        <v>37</v>
      </c>
      <c r="K5" s="75" t="s">
        <v>37</v>
      </c>
      <c r="L5" s="76">
        <v>0</v>
      </c>
      <c r="M5" s="76">
        <v>0</v>
      </c>
      <c r="N5" s="76">
        <v>0</v>
      </c>
      <c r="O5" s="77">
        <v>10</v>
      </c>
      <c r="P5" s="78">
        <f t="shared" si="0"/>
        <v>10</v>
      </c>
      <c r="Q5" s="79">
        <v>5</v>
      </c>
      <c r="R5" s="80">
        <f t="shared" si="1"/>
        <v>5</v>
      </c>
      <c r="S5" s="81">
        <v>0</v>
      </c>
      <c r="T5" s="77">
        <v>5</v>
      </c>
      <c r="U5" s="82">
        <f t="shared" si="2"/>
        <v>5</v>
      </c>
      <c r="V5" s="81">
        <v>10</v>
      </c>
      <c r="W5" s="76">
        <v>0</v>
      </c>
      <c r="X5" s="76">
        <v>0</v>
      </c>
      <c r="Y5" s="77">
        <v>0</v>
      </c>
      <c r="Z5" s="83">
        <f t="shared" si="3"/>
        <v>10</v>
      </c>
      <c r="AA5" s="81">
        <v>5</v>
      </c>
      <c r="AB5" s="77">
        <v>5</v>
      </c>
      <c r="AC5" s="84">
        <f t="shared" si="4"/>
        <v>10</v>
      </c>
      <c r="AD5" s="81">
        <v>0</v>
      </c>
      <c r="AE5" s="77">
        <v>10</v>
      </c>
      <c r="AF5" s="85">
        <f t="shared" si="5"/>
        <v>10</v>
      </c>
      <c r="AG5" s="86">
        <v>5</v>
      </c>
      <c r="AH5" s="87">
        <v>5</v>
      </c>
      <c r="AI5" s="88">
        <f t="shared" si="6"/>
        <v>10</v>
      </c>
      <c r="AJ5" s="81">
        <v>1</v>
      </c>
      <c r="AK5" s="76">
        <v>3</v>
      </c>
      <c r="AL5" s="76">
        <v>5</v>
      </c>
      <c r="AM5" s="76">
        <v>5</v>
      </c>
      <c r="AN5" s="76">
        <v>9</v>
      </c>
      <c r="AO5" s="76">
        <v>3</v>
      </c>
      <c r="AP5" s="77">
        <v>5</v>
      </c>
      <c r="AQ5" s="89">
        <f t="shared" si="7"/>
        <v>31</v>
      </c>
      <c r="AR5" s="90">
        <f t="shared" si="8"/>
        <v>91</v>
      </c>
      <c r="AS5" s="91">
        <f t="shared" si="9"/>
        <v>0.91</v>
      </c>
      <c r="AT5" s="92" t="s">
        <v>709</v>
      </c>
      <c r="AU5" s="93" t="s">
        <v>714</v>
      </c>
      <c r="AV5" s="74">
        <v>21</v>
      </c>
      <c r="AW5" s="74">
        <v>58</v>
      </c>
      <c r="AX5" s="95" t="s">
        <v>716</v>
      </c>
      <c r="AY5" s="96">
        <v>985940</v>
      </c>
      <c r="AZ5" s="96">
        <f>SUMIF(AX5, "x", AY5)</f>
        <v>985940</v>
      </c>
      <c r="BA5" s="97">
        <v>300000</v>
      </c>
      <c r="BB5" s="97">
        <v>300000</v>
      </c>
      <c r="BC5" s="98" t="s">
        <v>737</v>
      </c>
      <c r="BD5" s="97">
        <v>1250000</v>
      </c>
      <c r="BE5" s="99">
        <v>1250000</v>
      </c>
      <c r="BF5" s="101">
        <v>58</v>
      </c>
      <c r="BG5" s="101">
        <v>58</v>
      </c>
      <c r="BH5" s="102">
        <v>62864</v>
      </c>
      <c r="BI5" s="112">
        <v>12569036</v>
      </c>
      <c r="BJ5" s="113">
        <v>216707.5172413793</v>
      </c>
      <c r="BK5" s="113">
        <v>199.94012471366759</v>
      </c>
      <c r="BL5" s="73" t="s">
        <v>687</v>
      </c>
      <c r="BM5" s="73" t="s">
        <v>690</v>
      </c>
      <c r="BN5" s="73" t="s">
        <v>604</v>
      </c>
      <c r="BO5" s="73" t="s">
        <v>687</v>
      </c>
      <c r="BP5" s="73" t="s">
        <v>631</v>
      </c>
      <c r="BQ5" s="73" t="s">
        <v>619</v>
      </c>
    </row>
    <row r="6" spans="1:69" s="104" customFormat="1" ht="12" customHeight="1">
      <c r="A6" s="72" t="s">
        <v>390</v>
      </c>
      <c r="B6" s="73" t="s">
        <v>391</v>
      </c>
      <c r="C6" s="73" t="s">
        <v>496</v>
      </c>
      <c r="D6" s="73" t="s">
        <v>532</v>
      </c>
      <c r="E6" s="336" t="s">
        <v>545</v>
      </c>
      <c r="F6" s="94" t="s">
        <v>543</v>
      </c>
      <c r="G6" s="75" t="s">
        <v>37</v>
      </c>
      <c r="H6" s="75" t="s">
        <v>37</v>
      </c>
      <c r="I6" s="75" t="s">
        <v>37</v>
      </c>
      <c r="J6" s="75" t="s">
        <v>37</v>
      </c>
      <c r="K6" s="75" t="s">
        <v>37</v>
      </c>
      <c r="L6" s="76">
        <v>10</v>
      </c>
      <c r="M6" s="76">
        <v>0</v>
      </c>
      <c r="N6" s="76">
        <v>0</v>
      </c>
      <c r="O6" s="77">
        <v>10</v>
      </c>
      <c r="P6" s="78">
        <f t="shared" si="0"/>
        <v>10</v>
      </c>
      <c r="Q6" s="79">
        <v>5</v>
      </c>
      <c r="R6" s="80">
        <f t="shared" si="1"/>
        <v>5</v>
      </c>
      <c r="S6" s="81">
        <v>0</v>
      </c>
      <c r="T6" s="77">
        <v>5</v>
      </c>
      <c r="U6" s="82">
        <f t="shared" si="2"/>
        <v>5</v>
      </c>
      <c r="V6" s="81">
        <v>10</v>
      </c>
      <c r="W6" s="76">
        <v>0</v>
      </c>
      <c r="X6" s="76">
        <v>0</v>
      </c>
      <c r="Y6" s="77">
        <v>0</v>
      </c>
      <c r="Z6" s="83">
        <f t="shared" si="3"/>
        <v>10</v>
      </c>
      <c r="AA6" s="81">
        <v>5</v>
      </c>
      <c r="AB6" s="77">
        <v>2</v>
      </c>
      <c r="AC6" s="84">
        <f t="shared" si="4"/>
        <v>7</v>
      </c>
      <c r="AD6" s="81">
        <v>0</v>
      </c>
      <c r="AE6" s="77">
        <v>10</v>
      </c>
      <c r="AF6" s="85">
        <f t="shared" si="5"/>
        <v>10</v>
      </c>
      <c r="AG6" s="86">
        <v>5</v>
      </c>
      <c r="AH6" s="87">
        <v>5</v>
      </c>
      <c r="AI6" s="88">
        <f t="shared" si="6"/>
        <v>10</v>
      </c>
      <c r="AJ6" s="81">
        <v>0</v>
      </c>
      <c r="AK6" s="76">
        <v>4</v>
      </c>
      <c r="AL6" s="76">
        <v>5</v>
      </c>
      <c r="AM6" s="76">
        <v>5</v>
      </c>
      <c r="AN6" s="76">
        <v>9</v>
      </c>
      <c r="AO6" s="76">
        <v>5</v>
      </c>
      <c r="AP6" s="77">
        <v>5</v>
      </c>
      <c r="AQ6" s="89">
        <f t="shared" si="7"/>
        <v>33</v>
      </c>
      <c r="AR6" s="90">
        <f t="shared" si="8"/>
        <v>90</v>
      </c>
      <c r="AS6" s="91">
        <f t="shared" si="9"/>
        <v>0.9</v>
      </c>
      <c r="AT6" s="105" t="s">
        <v>709</v>
      </c>
      <c r="AU6" s="93" t="s">
        <v>714</v>
      </c>
      <c r="AV6" s="74">
        <v>1</v>
      </c>
      <c r="AW6" s="74">
        <v>57</v>
      </c>
      <c r="AX6" s="95" t="s">
        <v>717</v>
      </c>
      <c r="AY6" s="96">
        <v>968943</v>
      </c>
      <c r="AZ6" s="96"/>
      <c r="BA6" s="106">
        <v>300000</v>
      </c>
      <c r="BB6" s="97"/>
      <c r="BC6" s="98"/>
      <c r="BD6" s="106">
        <v>1250000</v>
      </c>
      <c r="BE6" s="99"/>
      <c r="BF6" s="101">
        <v>57</v>
      </c>
      <c r="BG6" s="101">
        <v>57</v>
      </c>
      <c r="BH6" s="102">
        <v>53566</v>
      </c>
      <c r="BI6" s="112">
        <v>10174442</v>
      </c>
      <c r="BJ6" s="113">
        <v>178498.98245614034</v>
      </c>
      <c r="BK6" s="113">
        <v>189.94216480603367</v>
      </c>
      <c r="BL6" s="73" t="s">
        <v>674</v>
      </c>
      <c r="BM6" s="73" t="s">
        <v>688</v>
      </c>
      <c r="BN6" s="73" t="s">
        <v>593</v>
      </c>
      <c r="BO6" s="73" t="s">
        <v>691</v>
      </c>
      <c r="BP6" s="73" t="s">
        <v>631</v>
      </c>
      <c r="BQ6" s="73" t="s">
        <v>620</v>
      </c>
    </row>
    <row r="7" spans="1:69" s="104" customFormat="1" ht="12" customHeight="1">
      <c r="A7" s="72" t="s">
        <v>459</v>
      </c>
      <c r="B7" s="73" t="s">
        <v>460</v>
      </c>
      <c r="C7" s="73" t="s">
        <v>512</v>
      </c>
      <c r="D7" s="73" t="s">
        <v>538</v>
      </c>
      <c r="E7" s="336" t="s">
        <v>545</v>
      </c>
      <c r="F7" s="94" t="s">
        <v>543</v>
      </c>
      <c r="G7" s="75" t="s">
        <v>37</v>
      </c>
      <c r="H7" s="75" t="s">
        <v>37</v>
      </c>
      <c r="I7" s="75" t="s">
        <v>37</v>
      </c>
      <c r="J7" s="75" t="s">
        <v>37</v>
      </c>
      <c r="K7" s="75" t="s">
        <v>37</v>
      </c>
      <c r="L7" s="76">
        <v>10</v>
      </c>
      <c r="M7" s="76">
        <v>0</v>
      </c>
      <c r="N7" s="76">
        <v>0</v>
      </c>
      <c r="O7" s="77">
        <v>0</v>
      </c>
      <c r="P7" s="78">
        <f t="shared" si="0"/>
        <v>10</v>
      </c>
      <c r="Q7" s="79">
        <v>5</v>
      </c>
      <c r="R7" s="80">
        <f t="shared" si="1"/>
        <v>5</v>
      </c>
      <c r="S7" s="81">
        <v>5</v>
      </c>
      <c r="T7" s="77">
        <v>0</v>
      </c>
      <c r="U7" s="82">
        <f t="shared" si="2"/>
        <v>5</v>
      </c>
      <c r="V7" s="81">
        <v>10</v>
      </c>
      <c r="W7" s="76">
        <v>0</v>
      </c>
      <c r="X7" s="76">
        <v>0</v>
      </c>
      <c r="Y7" s="77">
        <v>0</v>
      </c>
      <c r="Z7" s="83">
        <f t="shared" si="3"/>
        <v>10</v>
      </c>
      <c r="AA7" s="81">
        <v>5</v>
      </c>
      <c r="AB7" s="77">
        <v>5</v>
      </c>
      <c r="AC7" s="84">
        <f t="shared" si="4"/>
        <v>10</v>
      </c>
      <c r="AD7" s="81">
        <v>10</v>
      </c>
      <c r="AE7" s="77">
        <v>0</v>
      </c>
      <c r="AF7" s="85">
        <f t="shared" si="5"/>
        <v>10</v>
      </c>
      <c r="AG7" s="86">
        <v>5</v>
      </c>
      <c r="AH7" s="87">
        <v>5</v>
      </c>
      <c r="AI7" s="88">
        <f t="shared" si="6"/>
        <v>10</v>
      </c>
      <c r="AJ7" s="81">
        <v>0</v>
      </c>
      <c r="AK7" s="76">
        <v>4</v>
      </c>
      <c r="AL7" s="76">
        <v>5</v>
      </c>
      <c r="AM7" s="76">
        <v>5</v>
      </c>
      <c r="AN7" s="76">
        <v>10</v>
      </c>
      <c r="AO7" s="76">
        <v>5</v>
      </c>
      <c r="AP7" s="77">
        <v>0</v>
      </c>
      <c r="AQ7" s="89">
        <f t="shared" si="7"/>
        <v>29</v>
      </c>
      <c r="AR7" s="90">
        <f t="shared" si="8"/>
        <v>89</v>
      </c>
      <c r="AS7" s="91">
        <f t="shared" si="9"/>
        <v>0.89</v>
      </c>
      <c r="AT7" s="105" t="s">
        <v>709</v>
      </c>
      <c r="AU7" s="93" t="s">
        <v>714</v>
      </c>
      <c r="AV7" s="74">
        <v>5</v>
      </c>
      <c r="AW7" s="74">
        <v>56</v>
      </c>
      <c r="AX7" s="95" t="s">
        <v>717</v>
      </c>
      <c r="AY7" s="96">
        <v>1000000</v>
      </c>
      <c r="AZ7" s="96"/>
      <c r="BA7" s="106">
        <v>300000</v>
      </c>
      <c r="BB7" s="106"/>
      <c r="BC7" s="98"/>
      <c r="BD7" s="106">
        <v>1250000</v>
      </c>
      <c r="BE7" s="99"/>
      <c r="BF7" s="101">
        <v>56</v>
      </c>
      <c r="BG7" s="101">
        <v>56</v>
      </c>
      <c r="BH7" s="107">
        <v>54351</v>
      </c>
      <c r="BI7" s="112">
        <v>11323417</v>
      </c>
      <c r="BJ7" s="113">
        <v>202203.875</v>
      </c>
      <c r="BK7" s="113">
        <v>208.33870581958013</v>
      </c>
      <c r="BL7" s="73" t="s">
        <v>569</v>
      </c>
      <c r="BM7" s="73" t="s">
        <v>676</v>
      </c>
      <c r="BN7" s="73" t="s">
        <v>608</v>
      </c>
      <c r="BO7" s="73"/>
      <c r="BP7" s="73" t="s">
        <v>631</v>
      </c>
      <c r="BQ7" s="73" t="s">
        <v>619</v>
      </c>
    </row>
    <row r="8" spans="1:69" s="104" customFormat="1" ht="12" customHeight="1">
      <c r="A8" s="72" t="s">
        <v>446</v>
      </c>
      <c r="B8" s="73" t="s">
        <v>447</v>
      </c>
      <c r="C8" s="73" t="s">
        <v>509</v>
      </c>
      <c r="D8" s="73" t="s">
        <v>534</v>
      </c>
      <c r="E8" s="336" t="s">
        <v>545</v>
      </c>
      <c r="F8" s="94" t="s">
        <v>543</v>
      </c>
      <c r="G8" s="75" t="s">
        <v>37</v>
      </c>
      <c r="H8" s="75" t="s">
        <v>37</v>
      </c>
      <c r="I8" s="75" t="s">
        <v>37</v>
      </c>
      <c r="J8" s="75" t="s">
        <v>37</v>
      </c>
      <c r="K8" s="75" t="s">
        <v>37</v>
      </c>
      <c r="L8" s="76">
        <v>0</v>
      </c>
      <c r="M8" s="76">
        <v>0</v>
      </c>
      <c r="N8" s="76">
        <v>0</v>
      </c>
      <c r="O8" s="77">
        <v>10</v>
      </c>
      <c r="P8" s="78">
        <f t="shared" si="0"/>
        <v>10</v>
      </c>
      <c r="Q8" s="79">
        <v>5</v>
      </c>
      <c r="R8" s="80">
        <f t="shared" si="1"/>
        <v>5</v>
      </c>
      <c r="S8" s="81">
        <v>0</v>
      </c>
      <c r="T8" s="77">
        <v>5</v>
      </c>
      <c r="U8" s="82">
        <f t="shared" si="2"/>
        <v>5</v>
      </c>
      <c r="V8" s="81">
        <v>10</v>
      </c>
      <c r="W8" s="76">
        <v>0</v>
      </c>
      <c r="X8" s="76">
        <v>0</v>
      </c>
      <c r="Y8" s="77">
        <v>0</v>
      </c>
      <c r="Z8" s="83">
        <f t="shared" si="3"/>
        <v>10</v>
      </c>
      <c r="AA8" s="81">
        <v>5</v>
      </c>
      <c r="AB8" s="77">
        <v>5</v>
      </c>
      <c r="AC8" s="84">
        <f t="shared" si="4"/>
        <v>10</v>
      </c>
      <c r="AD8" s="81">
        <v>5</v>
      </c>
      <c r="AE8" s="77">
        <v>10</v>
      </c>
      <c r="AF8" s="85">
        <f t="shared" si="5"/>
        <v>10</v>
      </c>
      <c r="AG8" s="86">
        <v>5</v>
      </c>
      <c r="AH8" s="87">
        <v>3</v>
      </c>
      <c r="AI8" s="88">
        <f t="shared" si="6"/>
        <v>8</v>
      </c>
      <c r="AJ8" s="81">
        <v>1</v>
      </c>
      <c r="AK8" s="76">
        <v>3</v>
      </c>
      <c r="AL8" s="76">
        <v>5</v>
      </c>
      <c r="AM8" s="76">
        <v>5</v>
      </c>
      <c r="AN8" s="76">
        <v>8</v>
      </c>
      <c r="AO8" s="76">
        <v>3</v>
      </c>
      <c r="AP8" s="77">
        <v>4</v>
      </c>
      <c r="AQ8" s="89">
        <f t="shared" si="7"/>
        <v>29</v>
      </c>
      <c r="AR8" s="90">
        <f t="shared" si="8"/>
        <v>87</v>
      </c>
      <c r="AS8" s="91">
        <f t="shared" si="9"/>
        <v>0.87</v>
      </c>
      <c r="AT8" s="105" t="s">
        <v>709</v>
      </c>
      <c r="AU8" s="93" t="s">
        <v>714</v>
      </c>
      <c r="AV8" s="74">
        <v>2</v>
      </c>
      <c r="AW8" s="74">
        <v>54</v>
      </c>
      <c r="AX8" s="95" t="s">
        <v>716</v>
      </c>
      <c r="AY8" s="96">
        <v>972000</v>
      </c>
      <c r="AZ8" s="96">
        <f>SUMIF(AX8, "x", AY8)</f>
        <v>972000</v>
      </c>
      <c r="BA8" s="106">
        <v>300000</v>
      </c>
      <c r="BB8" s="97">
        <v>300000</v>
      </c>
      <c r="BC8" s="98" t="s">
        <v>738</v>
      </c>
      <c r="BD8" s="106">
        <v>1250000</v>
      </c>
      <c r="BE8" s="99">
        <v>1250000</v>
      </c>
      <c r="BF8" s="101">
        <v>54</v>
      </c>
      <c r="BG8" s="101">
        <v>54</v>
      </c>
      <c r="BH8" s="102">
        <v>58924</v>
      </c>
      <c r="BI8" s="112">
        <v>12462654</v>
      </c>
      <c r="BJ8" s="113">
        <v>230789.88888888888</v>
      </c>
      <c r="BK8" s="113">
        <v>211.50386939108003</v>
      </c>
      <c r="BL8" s="73" t="s">
        <v>570</v>
      </c>
      <c r="BM8" s="73" t="s">
        <v>689</v>
      </c>
      <c r="BN8" s="73" t="s">
        <v>570</v>
      </c>
      <c r="BO8" s="73"/>
      <c r="BP8" s="73" t="s">
        <v>631</v>
      </c>
      <c r="BQ8" s="73" t="s">
        <v>619</v>
      </c>
    </row>
    <row r="9" spans="1:69" s="104" customFormat="1" ht="12" customHeight="1">
      <c r="A9" s="72" t="s">
        <v>344</v>
      </c>
      <c r="B9" s="73" t="s">
        <v>345</v>
      </c>
      <c r="C9" s="73" t="s">
        <v>473</v>
      </c>
      <c r="D9" s="73" t="s">
        <v>517</v>
      </c>
      <c r="E9" s="336" t="s">
        <v>545</v>
      </c>
      <c r="F9" s="94" t="s">
        <v>543</v>
      </c>
      <c r="G9" s="75" t="s">
        <v>37</v>
      </c>
      <c r="H9" s="75" t="s">
        <v>37</v>
      </c>
      <c r="I9" s="75" t="s">
        <v>37</v>
      </c>
      <c r="J9" s="75" t="s">
        <v>37</v>
      </c>
      <c r="K9" s="75" t="s">
        <v>37</v>
      </c>
      <c r="L9" s="76">
        <v>0</v>
      </c>
      <c r="M9" s="76">
        <v>0</v>
      </c>
      <c r="N9" s="76">
        <v>0</v>
      </c>
      <c r="O9" s="77">
        <v>10</v>
      </c>
      <c r="P9" s="78">
        <f t="shared" si="0"/>
        <v>10</v>
      </c>
      <c r="Q9" s="79">
        <v>5</v>
      </c>
      <c r="R9" s="80">
        <f t="shared" si="1"/>
        <v>5</v>
      </c>
      <c r="S9" s="81">
        <v>5</v>
      </c>
      <c r="T9" s="77">
        <v>0</v>
      </c>
      <c r="U9" s="82">
        <f t="shared" si="2"/>
        <v>5</v>
      </c>
      <c r="V9" s="81">
        <v>0</v>
      </c>
      <c r="W9" s="76">
        <v>10</v>
      </c>
      <c r="X9" s="76">
        <v>0</v>
      </c>
      <c r="Y9" s="77">
        <v>0</v>
      </c>
      <c r="Z9" s="83">
        <f t="shared" si="3"/>
        <v>10</v>
      </c>
      <c r="AA9" s="81">
        <v>3</v>
      </c>
      <c r="AB9" s="77">
        <v>5</v>
      </c>
      <c r="AC9" s="84">
        <f t="shared" si="4"/>
        <v>8</v>
      </c>
      <c r="AD9" s="81">
        <v>0</v>
      </c>
      <c r="AE9" s="77">
        <v>10</v>
      </c>
      <c r="AF9" s="85">
        <f t="shared" si="5"/>
        <v>10</v>
      </c>
      <c r="AG9" s="86">
        <v>3</v>
      </c>
      <c r="AH9" s="87">
        <v>5</v>
      </c>
      <c r="AI9" s="88">
        <f t="shared" si="6"/>
        <v>8</v>
      </c>
      <c r="AJ9" s="81">
        <v>5</v>
      </c>
      <c r="AK9" s="76">
        <v>0</v>
      </c>
      <c r="AL9" s="76">
        <v>5</v>
      </c>
      <c r="AM9" s="76">
        <v>5</v>
      </c>
      <c r="AN9" s="76">
        <v>10</v>
      </c>
      <c r="AO9" s="76">
        <v>0</v>
      </c>
      <c r="AP9" s="77">
        <v>5</v>
      </c>
      <c r="AQ9" s="89">
        <f t="shared" si="7"/>
        <v>30</v>
      </c>
      <c r="AR9" s="90">
        <f t="shared" si="8"/>
        <v>86</v>
      </c>
      <c r="AS9" s="91">
        <f t="shared" si="9"/>
        <v>0.86</v>
      </c>
      <c r="AT9" s="105"/>
      <c r="AU9" s="93" t="s">
        <v>715</v>
      </c>
      <c r="AV9" s="74">
        <v>23</v>
      </c>
      <c r="AW9" s="74">
        <v>52</v>
      </c>
      <c r="AX9" s="95" t="s">
        <v>716</v>
      </c>
      <c r="AY9" s="96">
        <v>1000000</v>
      </c>
      <c r="AZ9" s="96">
        <f>SUMIF(AX9, "x", AY9)</f>
        <v>1000000</v>
      </c>
      <c r="BA9" s="97"/>
      <c r="BB9" s="97"/>
      <c r="BC9" s="98"/>
      <c r="BD9" s="97">
        <v>1250000</v>
      </c>
      <c r="BE9" s="99">
        <v>1250000</v>
      </c>
      <c r="BF9" s="101">
        <v>52</v>
      </c>
      <c r="BG9" s="101">
        <v>52</v>
      </c>
      <c r="BH9" s="107">
        <v>72671</v>
      </c>
      <c r="BI9" s="112">
        <v>13521317</v>
      </c>
      <c r="BJ9" s="113">
        <v>260025.32692307694</v>
      </c>
      <c r="BK9" s="113">
        <v>186.06207427997413</v>
      </c>
      <c r="BL9" s="73" t="s">
        <v>685</v>
      </c>
      <c r="BM9" s="73" t="s">
        <v>71</v>
      </c>
      <c r="BN9" s="73" t="s">
        <v>685</v>
      </c>
      <c r="BO9" s="73"/>
      <c r="BP9" s="73" t="s">
        <v>631</v>
      </c>
      <c r="BQ9" s="73" t="s">
        <v>619</v>
      </c>
    </row>
    <row r="10" spans="1:69" s="104" customFormat="1" ht="12" customHeight="1">
      <c r="A10" s="72" t="s">
        <v>388</v>
      </c>
      <c r="B10" s="73" t="s">
        <v>389</v>
      </c>
      <c r="C10" s="73" t="s">
        <v>495</v>
      </c>
      <c r="D10" s="73" t="s">
        <v>531</v>
      </c>
      <c r="E10" s="336" t="s">
        <v>545</v>
      </c>
      <c r="F10" s="94" t="s">
        <v>543</v>
      </c>
      <c r="G10" s="75" t="s">
        <v>37</v>
      </c>
      <c r="H10" s="75" t="s">
        <v>37</v>
      </c>
      <c r="I10" s="75" t="s">
        <v>37</v>
      </c>
      <c r="J10" s="75" t="s">
        <v>37</v>
      </c>
      <c r="K10" s="75" t="s">
        <v>37</v>
      </c>
      <c r="L10" s="76">
        <v>0</v>
      </c>
      <c r="M10" s="76">
        <v>0</v>
      </c>
      <c r="N10" s="76">
        <v>10</v>
      </c>
      <c r="O10" s="77">
        <v>0</v>
      </c>
      <c r="P10" s="78">
        <f t="shared" si="0"/>
        <v>10</v>
      </c>
      <c r="Q10" s="79">
        <v>5</v>
      </c>
      <c r="R10" s="80">
        <f t="shared" si="1"/>
        <v>5</v>
      </c>
      <c r="S10" s="81">
        <v>5</v>
      </c>
      <c r="T10" s="77">
        <v>0</v>
      </c>
      <c r="U10" s="82">
        <f t="shared" si="2"/>
        <v>5</v>
      </c>
      <c r="V10" s="81">
        <v>10</v>
      </c>
      <c r="W10" s="76">
        <v>0</v>
      </c>
      <c r="X10" s="76">
        <v>0</v>
      </c>
      <c r="Y10" s="77">
        <v>0</v>
      </c>
      <c r="Z10" s="83">
        <f t="shared" si="3"/>
        <v>10</v>
      </c>
      <c r="AA10" s="81">
        <v>2</v>
      </c>
      <c r="AB10" s="77">
        <v>4</v>
      </c>
      <c r="AC10" s="84">
        <f t="shared" si="4"/>
        <v>6</v>
      </c>
      <c r="AD10" s="81">
        <v>10</v>
      </c>
      <c r="AE10" s="77">
        <v>0</v>
      </c>
      <c r="AF10" s="85">
        <f t="shared" si="5"/>
        <v>10</v>
      </c>
      <c r="AG10" s="86">
        <v>3</v>
      </c>
      <c r="AH10" s="87">
        <v>5</v>
      </c>
      <c r="AI10" s="88">
        <f t="shared" si="6"/>
        <v>8</v>
      </c>
      <c r="AJ10" s="81">
        <v>5</v>
      </c>
      <c r="AK10" s="76">
        <v>0</v>
      </c>
      <c r="AL10" s="76">
        <v>5</v>
      </c>
      <c r="AM10" s="76">
        <v>5</v>
      </c>
      <c r="AN10" s="76">
        <v>10</v>
      </c>
      <c r="AO10" s="76">
        <v>0</v>
      </c>
      <c r="AP10" s="77">
        <v>5</v>
      </c>
      <c r="AQ10" s="89">
        <f t="shared" si="7"/>
        <v>30</v>
      </c>
      <c r="AR10" s="90">
        <f t="shared" si="8"/>
        <v>84</v>
      </c>
      <c r="AS10" s="91">
        <f t="shared" si="9"/>
        <v>0.84</v>
      </c>
      <c r="AT10" s="105"/>
      <c r="AU10" s="93" t="s">
        <v>715</v>
      </c>
      <c r="AV10" s="74">
        <v>9</v>
      </c>
      <c r="AW10" s="74">
        <v>50</v>
      </c>
      <c r="AX10" s="95" t="s">
        <v>718</v>
      </c>
      <c r="AY10" s="96">
        <v>1000000</v>
      </c>
      <c r="AZ10" s="96">
        <v>1000000</v>
      </c>
      <c r="BA10" s="106">
        <v>600000</v>
      </c>
      <c r="BB10" s="106">
        <v>600000</v>
      </c>
      <c r="BC10" s="98" t="s">
        <v>737</v>
      </c>
      <c r="BD10" s="106">
        <v>1250000</v>
      </c>
      <c r="BE10" s="99">
        <v>1250000</v>
      </c>
      <c r="BF10" s="101">
        <v>50</v>
      </c>
      <c r="BG10" s="101">
        <v>50</v>
      </c>
      <c r="BH10" s="107">
        <v>68371</v>
      </c>
      <c r="BI10" s="112">
        <v>13073903</v>
      </c>
      <c r="BJ10" s="113">
        <v>261478.06</v>
      </c>
      <c r="BK10" s="113">
        <v>191.22000555791197</v>
      </c>
      <c r="BL10" s="73" t="s">
        <v>549</v>
      </c>
      <c r="BM10" s="73" t="s">
        <v>71</v>
      </c>
      <c r="BN10" s="73" t="s">
        <v>609</v>
      </c>
      <c r="BO10" s="73"/>
      <c r="BP10" s="73" t="s">
        <v>631</v>
      </c>
      <c r="BQ10" s="73" t="s">
        <v>619</v>
      </c>
    </row>
    <row r="11" spans="1:69" s="104" customFormat="1" ht="12" customHeight="1">
      <c r="A11" s="72" t="s">
        <v>424</v>
      </c>
      <c r="B11" s="73" t="s">
        <v>425</v>
      </c>
      <c r="C11" s="73" t="s">
        <v>473</v>
      </c>
      <c r="D11" s="73" t="s">
        <v>517</v>
      </c>
      <c r="E11" s="336" t="s">
        <v>545</v>
      </c>
      <c r="F11" s="94" t="s">
        <v>544</v>
      </c>
      <c r="G11" s="75" t="s">
        <v>37</v>
      </c>
      <c r="H11" s="75" t="s">
        <v>37</v>
      </c>
      <c r="I11" s="75" t="s">
        <v>37</v>
      </c>
      <c r="J11" s="75" t="s">
        <v>37</v>
      </c>
      <c r="K11" s="75" t="s">
        <v>37</v>
      </c>
      <c r="L11" s="76">
        <v>0</v>
      </c>
      <c r="M11" s="76">
        <v>0</v>
      </c>
      <c r="N11" s="76">
        <v>10</v>
      </c>
      <c r="O11" s="77">
        <v>0</v>
      </c>
      <c r="P11" s="78">
        <f t="shared" si="0"/>
        <v>10</v>
      </c>
      <c r="Q11" s="79">
        <v>5</v>
      </c>
      <c r="R11" s="80">
        <f t="shared" si="1"/>
        <v>5</v>
      </c>
      <c r="S11" s="81">
        <v>5</v>
      </c>
      <c r="T11" s="77">
        <v>0</v>
      </c>
      <c r="U11" s="82">
        <f t="shared" si="2"/>
        <v>5</v>
      </c>
      <c r="V11" s="81">
        <v>10</v>
      </c>
      <c r="W11" s="76">
        <v>0</v>
      </c>
      <c r="X11" s="76">
        <v>0</v>
      </c>
      <c r="Y11" s="77">
        <v>0</v>
      </c>
      <c r="Z11" s="83">
        <f t="shared" si="3"/>
        <v>10</v>
      </c>
      <c r="AA11" s="81">
        <v>3</v>
      </c>
      <c r="AB11" s="77">
        <v>5</v>
      </c>
      <c r="AC11" s="84">
        <f t="shared" si="4"/>
        <v>8</v>
      </c>
      <c r="AD11" s="81">
        <v>0</v>
      </c>
      <c r="AE11" s="77">
        <v>10</v>
      </c>
      <c r="AF11" s="85">
        <f t="shared" si="5"/>
        <v>10</v>
      </c>
      <c r="AG11" s="86">
        <v>2</v>
      </c>
      <c r="AH11" s="87">
        <v>5</v>
      </c>
      <c r="AI11" s="88">
        <f t="shared" si="6"/>
        <v>7</v>
      </c>
      <c r="AJ11" s="81">
        <v>5</v>
      </c>
      <c r="AK11" s="76">
        <v>0</v>
      </c>
      <c r="AL11" s="76">
        <v>4</v>
      </c>
      <c r="AM11" s="76">
        <v>5</v>
      </c>
      <c r="AN11" s="76">
        <v>10</v>
      </c>
      <c r="AO11" s="76">
        <v>0</v>
      </c>
      <c r="AP11" s="77">
        <v>5</v>
      </c>
      <c r="AQ11" s="89">
        <f t="shared" si="7"/>
        <v>29</v>
      </c>
      <c r="AR11" s="90">
        <f t="shared" si="8"/>
        <v>84</v>
      </c>
      <c r="AS11" s="91">
        <f t="shared" si="9"/>
        <v>0.84</v>
      </c>
      <c r="AT11" s="105"/>
      <c r="AU11" s="93" t="s">
        <v>715</v>
      </c>
      <c r="AV11" s="74">
        <v>23</v>
      </c>
      <c r="AW11" s="74">
        <v>39</v>
      </c>
      <c r="AX11" s="95"/>
      <c r="AY11" s="96">
        <v>817050</v>
      </c>
      <c r="AZ11" s="108"/>
      <c r="BA11" s="106">
        <v>600000</v>
      </c>
      <c r="BB11" s="106"/>
      <c r="BC11" s="98"/>
      <c r="BD11" s="106">
        <v>1250000</v>
      </c>
      <c r="BE11" s="100"/>
      <c r="BF11" s="101">
        <v>39</v>
      </c>
      <c r="BG11" s="101">
        <v>39</v>
      </c>
      <c r="BH11" s="102">
        <v>55464</v>
      </c>
      <c r="BI11" s="112">
        <v>12266508</v>
      </c>
      <c r="BJ11" s="113">
        <v>314525.84615384613</v>
      </c>
      <c r="BK11" s="113">
        <v>221.16161834703593</v>
      </c>
      <c r="BL11" s="73" t="s">
        <v>615</v>
      </c>
      <c r="BM11" s="73" t="s">
        <v>71</v>
      </c>
      <c r="BN11" s="73" t="s">
        <v>705</v>
      </c>
      <c r="BO11" s="73"/>
      <c r="BP11" s="73" t="s">
        <v>631</v>
      </c>
      <c r="BQ11" s="73" t="s">
        <v>553</v>
      </c>
    </row>
    <row r="12" spans="1:69" s="104" customFormat="1" ht="12" customHeight="1">
      <c r="A12" s="72" t="s">
        <v>368</v>
      </c>
      <c r="B12" s="73" t="s">
        <v>369</v>
      </c>
      <c r="C12" s="73" t="s">
        <v>488</v>
      </c>
      <c r="D12" s="73" t="s">
        <v>517</v>
      </c>
      <c r="E12" s="336" t="s">
        <v>545</v>
      </c>
      <c r="F12" s="94" t="s">
        <v>543</v>
      </c>
      <c r="G12" s="75" t="s">
        <v>37</v>
      </c>
      <c r="H12" s="75" t="s">
        <v>37</v>
      </c>
      <c r="I12" s="75" t="s">
        <v>37</v>
      </c>
      <c r="J12" s="75" t="s">
        <v>37</v>
      </c>
      <c r="K12" s="75" t="s">
        <v>37</v>
      </c>
      <c r="L12" s="76">
        <v>0</v>
      </c>
      <c r="M12" s="76">
        <v>0</v>
      </c>
      <c r="N12" s="76">
        <v>10</v>
      </c>
      <c r="O12" s="77">
        <v>0</v>
      </c>
      <c r="P12" s="78">
        <f t="shared" si="0"/>
        <v>10</v>
      </c>
      <c r="Q12" s="79">
        <v>5</v>
      </c>
      <c r="R12" s="80">
        <f t="shared" si="1"/>
        <v>5</v>
      </c>
      <c r="S12" s="81">
        <v>0</v>
      </c>
      <c r="T12" s="77">
        <v>5</v>
      </c>
      <c r="U12" s="82">
        <f t="shared" si="2"/>
        <v>5</v>
      </c>
      <c r="V12" s="81">
        <v>10</v>
      </c>
      <c r="W12" s="76">
        <v>0</v>
      </c>
      <c r="X12" s="76">
        <v>0</v>
      </c>
      <c r="Y12" s="77">
        <v>0</v>
      </c>
      <c r="Z12" s="83">
        <f t="shared" si="3"/>
        <v>10</v>
      </c>
      <c r="AA12" s="81">
        <v>2</v>
      </c>
      <c r="AB12" s="77">
        <v>5</v>
      </c>
      <c r="AC12" s="84">
        <f t="shared" si="4"/>
        <v>7</v>
      </c>
      <c r="AD12" s="81">
        <v>10</v>
      </c>
      <c r="AE12" s="77">
        <v>0</v>
      </c>
      <c r="AF12" s="85">
        <f t="shared" si="5"/>
        <v>10</v>
      </c>
      <c r="AG12" s="86">
        <v>0</v>
      </c>
      <c r="AH12" s="87">
        <v>0</v>
      </c>
      <c r="AI12" s="88">
        <f t="shared" si="6"/>
        <v>0</v>
      </c>
      <c r="AJ12" s="81">
        <v>5</v>
      </c>
      <c r="AK12" s="76">
        <v>0</v>
      </c>
      <c r="AL12" s="76">
        <v>5</v>
      </c>
      <c r="AM12" s="76">
        <v>5</v>
      </c>
      <c r="AN12" s="76">
        <v>10</v>
      </c>
      <c r="AO12" s="76">
        <v>0</v>
      </c>
      <c r="AP12" s="77">
        <v>5</v>
      </c>
      <c r="AQ12" s="89">
        <f t="shared" si="7"/>
        <v>30</v>
      </c>
      <c r="AR12" s="90">
        <f t="shared" si="8"/>
        <v>77</v>
      </c>
      <c r="AS12" s="91">
        <f t="shared" si="9"/>
        <v>0.77</v>
      </c>
      <c r="AT12" s="105" t="s">
        <v>709</v>
      </c>
      <c r="AU12" s="93" t="s">
        <v>715</v>
      </c>
      <c r="AV12" s="74">
        <v>23</v>
      </c>
      <c r="AW12" s="74">
        <v>29</v>
      </c>
      <c r="AX12" s="95"/>
      <c r="AY12" s="96">
        <v>750000</v>
      </c>
      <c r="AZ12" s="96"/>
      <c r="BA12" s="106">
        <v>600000</v>
      </c>
      <c r="BB12" s="97"/>
      <c r="BC12" s="98"/>
      <c r="BD12" s="106">
        <v>1250000</v>
      </c>
      <c r="BE12" s="100"/>
      <c r="BF12" s="101">
        <v>29</v>
      </c>
      <c r="BG12" s="101">
        <v>29</v>
      </c>
      <c r="BH12" s="102">
        <v>54344</v>
      </c>
      <c r="BI12" s="112">
        <v>8515766</v>
      </c>
      <c r="BJ12" s="113">
        <v>293647.10344827588</v>
      </c>
      <c r="BK12" s="113">
        <v>156.70112615928161</v>
      </c>
      <c r="BL12" s="73" t="s">
        <v>558</v>
      </c>
      <c r="BM12" s="73" t="s">
        <v>71</v>
      </c>
      <c r="BN12" s="73" t="s">
        <v>558</v>
      </c>
      <c r="BO12" s="73"/>
      <c r="BP12" s="73" t="s">
        <v>631</v>
      </c>
      <c r="BQ12" s="73" t="s">
        <v>626</v>
      </c>
    </row>
  </sheetData>
  <sortState ref="A3:CC17">
    <sortCondition descending="1" ref="AR3:AR13"/>
    <sortCondition descending="1" ref="AU3:AU13"/>
    <sortCondition ref="AV3:AV13"/>
    <sortCondition descending="1" ref="AW3:AW13"/>
  </sortState>
  <mergeCells count="15">
    <mergeCell ref="BL1:BQ1"/>
    <mergeCell ref="L1:P1"/>
    <mergeCell ref="S1:U1"/>
    <mergeCell ref="Q1:R1"/>
    <mergeCell ref="AA1:AC1"/>
    <mergeCell ref="AX1:BE1"/>
    <mergeCell ref="BF1:BK1"/>
    <mergeCell ref="AU1:AW1"/>
    <mergeCell ref="G1:K1"/>
    <mergeCell ref="AD1:AF1"/>
    <mergeCell ref="V1:Z1"/>
    <mergeCell ref="A1:B1"/>
    <mergeCell ref="AJ1:AQ1"/>
    <mergeCell ref="C1:F1"/>
    <mergeCell ref="AG1:AI1"/>
  </mergeCells>
  <dataValidations count="1">
    <dataValidation type="list" allowBlank="1" showInputMessage="1" showErrorMessage="1" sqref="F3:F8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ColWidth="8.85546875" defaultRowHeight="12.75"/>
  <cols>
    <col min="1" max="1" width="8.28515625" bestFit="1" customWidth="1"/>
    <col min="2" max="2" width="21" bestFit="1" customWidth="1"/>
    <col min="3" max="3" width="21.28515625" customWidth="1"/>
    <col min="4" max="4" width="9.140625" bestFit="1" customWidth="1"/>
    <col min="5" max="5" width="8.855468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42578125" customWidth="1"/>
    <col min="13" max="21" width="10.42578125" hidden="1" customWidth="1"/>
    <col min="22" max="28" width="10.42578125" customWidth="1"/>
    <col min="29" max="51" width="9.42578125" customWidth="1"/>
    <col min="52" max="52" width="58" bestFit="1" customWidth="1"/>
    <col min="53" max="53" width="57.28515625" customWidth="1"/>
    <col min="54" max="54" width="73.42578125" customWidth="1"/>
    <col min="55" max="55" width="43.42578125" customWidth="1"/>
  </cols>
  <sheetData>
    <row r="1" spans="1:55" ht="24.75" customHeight="1">
      <c r="A1" s="483" t="s">
        <v>31</v>
      </c>
      <c r="B1" s="484"/>
      <c r="C1" s="484"/>
      <c r="D1" s="65"/>
      <c r="E1" s="65"/>
      <c r="F1" s="65"/>
      <c r="G1" s="65"/>
      <c r="H1" s="65"/>
      <c r="I1" s="65"/>
      <c r="J1" s="65"/>
      <c r="K1" s="65"/>
      <c r="L1" s="65"/>
      <c r="M1" s="485" t="s">
        <v>84</v>
      </c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66"/>
      <c r="AA1" s="486" t="s">
        <v>46</v>
      </c>
      <c r="AB1" s="486"/>
      <c r="AC1" s="486"/>
      <c r="AD1" s="486"/>
      <c r="AE1" s="487"/>
      <c r="AF1" s="488" t="s">
        <v>47</v>
      </c>
      <c r="AG1" s="489"/>
      <c r="AH1" s="489"/>
      <c r="AI1" s="490"/>
      <c r="AJ1" s="18"/>
      <c r="AK1" s="491" t="s">
        <v>52</v>
      </c>
      <c r="AL1" s="492"/>
      <c r="AM1" s="492"/>
      <c r="AN1" s="492"/>
      <c r="AO1" s="493"/>
      <c r="AP1" s="494" t="s">
        <v>41</v>
      </c>
      <c r="AQ1" s="481"/>
      <c r="AR1" s="481"/>
      <c r="AS1" s="481"/>
      <c r="AT1" s="481"/>
      <c r="AU1" s="481"/>
      <c r="AV1" s="481" t="s">
        <v>78</v>
      </c>
      <c r="AW1" s="481"/>
      <c r="AX1" s="481"/>
      <c r="AY1" s="482"/>
    </row>
    <row r="2" spans="1:55" s="1" customFormat="1" ht="151.5" customHeight="1">
      <c r="A2" s="63" t="s">
        <v>0</v>
      </c>
      <c r="B2" s="6" t="s">
        <v>1</v>
      </c>
      <c r="C2" s="7" t="s">
        <v>2</v>
      </c>
      <c r="D2" s="5" t="s">
        <v>4</v>
      </c>
      <c r="E2" s="5" t="s">
        <v>27</v>
      </c>
      <c r="F2" s="5" t="s">
        <v>21</v>
      </c>
      <c r="G2" s="5" t="s">
        <v>82</v>
      </c>
      <c r="H2" s="5" t="s">
        <v>26</v>
      </c>
      <c r="I2" s="5" t="s">
        <v>43</v>
      </c>
      <c r="J2" s="5" t="s">
        <v>83</v>
      </c>
      <c r="K2" s="22" t="s">
        <v>97</v>
      </c>
      <c r="L2" s="19" t="s">
        <v>15</v>
      </c>
      <c r="M2" s="20" t="s">
        <v>86</v>
      </c>
      <c r="N2" s="19" t="s">
        <v>85</v>
      </c>
      <c r="O2" s="20" t="s">
        <v>139</v>
      </c>
      <c r="P2" s="19" t="s">
        <v>140</v>
      </c>
      <c r="Q2" s="20" t="s">
        <v>89</v>
      </c>
      <c r="R2" s="19" t="s">
        <v>90</v>
      </c>
      <c r="S2" s="20" t="s">
        <v>91</v>
      </c>
      <c r="T2" s="20" t="s">
        <v>92</v>
      </c>
      <c r="U2" s="21" t="s">
        <v>101</v>
      </c>
      <c r="V2" s="20" t="s">
        <v>100</v>
      </c>
      <c r="W2" s="20" t="s">
        <v>93</v>
      </c>
      <c r="X2" s="20" t="s">
        <v>94</v>
      </c>
      <c r="Y2" s="20" t="s">
        <v>42</v>
      </c>
      <c r="Z2" s="10" t="s">
        <v>63</v>
      </c>
      <c r="AA2" s="10" t="s">
        <v>3</v>
      </c>
      <c r="AB2" s="10" t="s">
        <v>5</v>
      </c>
      <c r="AC2" s="10" t="s">
        <v>62</v>
      </c>
      <c r="AD2" s="10" t="s">
        <v>35</v>
      </c>
      <c r="AE2" s="9" t="s">
        <v>12</v>
      </c>
      <c r="AF2" s="9" t="s">
        <v>49</v>
      </c>
      <c r="AG2" s="9" t="s">
        <v>50</v>
      </c>
      <c r="AH2" s="9" t="s">
        <v>67</v>
      </c>
      <c r="AI2" s="17" t="s">
        <v>48</v>
      </c>
      <c r="AJ2" s="11" t="s">
        <v>137</v>
      </c>
      <c r="AK2" s="11" t="s">
        <v>60</v>
      </c>
      <c r="AL2" s="11" t="s">
        <v>46</v>
      </c>
      <c r="AM2" s="11" t="s">
        <v>51</v>
      </c>
      <c r="AN2" s="11" t="s">
        <v>59</v>
      </c>
      <c r="AO2" s="12" t="s">
        <v>58</v>
      </c>
      <c r="AP2" s="12" t="s">
        <v>61</v>
      </c>
      <c r="AQ2" s="12" t="s">
        <v>45</v>
      </c>
      <c r="AR2" s="12" t="s">
        <v>53</v>
      </c>
      <c r="AS2" s="12" t="s">
        <v>54</v>
      </c>
      <c r="AT2" s="12" t="s">
        <v>8</v>
      </c>
      <c r="AU2" s="12" t="s">
        <v>7</v>
      </c>
      <c r="AV2" s="12" t="s">
        <v>56</v>
      </c>
      <c r="AW2" s="12" t="s">
        <v>57</v>
      </c>
      <c r="AX2" s="12" t="s">
        <v>44</v>
      </c>
      <c r="AY2" s="2" t="s">
        <v>55</v>
      </c>
      <c r="AZ2" s="3" t="s">
        <v>6</v>
      </c>
      <c r="BA2" s="3" t="s">
        <v>9</v>
      </c>
      <c r="BB2" s="3" t="s">
        <v>10</v>
      </c>
      <c r="BC2" s="3" t="s">
        <v>11</v>
      </c>
    </row>
    <row r="3" spans="1:55" s="68" customFormat="1">
      <c r="A3" s="64" t="s">
        <v>102</v>
      </c>
      <c r="B3" s="53" t="s">
        <v>68</v>
      </c>
      <c r="C3" s="54">
        <v>41900</v>
      </c>
      <c r="D3" s="37" t="s">
        <v>136</v>
      </c>
      <c r="E3" s="54" t="s">
        <v>69</v>
      </c>
      <c r="F3" s="37" t="s">
        <v>74</v>
      </c>
      <c r="G3" s="37" t="s">
        <v>73</v>
      </c>
      <c r="H3" s="37" t="s">
        <v>73</v>
      </c>
      <c r="I3" s="55">
        <v>17388955</v>
      </c>
      <c r="J3" s="37">
        <v>106</v>
      </c>
      <c r="K3" s="37" t="s">
        <v>80</v>
      </c>
      <c r="L3" s="55">
        <v>1000000</v>
      </c>
      <c r="M3" s="56">
        <v>8</v>
      </c>
      <c r="N3" s="61">
        <v>8</v>
      </c>
      <c r="O3" s="56">
        <v>8</v>
      </c>
      <c r="P3" s="37">
        <v>8</v>
      </c>
      <c r="Q3" s="56">
        <v>8</v>
      </c>
      <c r="R3" s="37">
        <v>8</v>
      </c>
      <c r="S3" s="56">
        <v>6</v>
      </c>
      <c r="T3" s="37">
        <v>6</v>
      </c>
      <c r="U3" s="56">
        <f t="shared" ref="U3:U16" si="0">+S3+Q3+O3+M3</f>
        <v>30</v>
      </c>
      <c r="V3" s="37">
        <f t="shared" ref="V3:V16" si="1">+T3+R3+P3+N3</f>
        <v>30</v>
      </c>
      <c r="W3" s="37" t="s">
        <v>71</v>
      </c>
      <c r="X3" s="37" t="s">
        <v>72</v>
      </c>
      <c r="Y3" s="57">
        <f t="shared" ref="Y3:Y16" si="2">+L3/J3</f>
        <v>9433.9622641509432</v>
      </c>
      <c r="Z3" s="37"/>
      <c r="AA3" s="37"/>
      <c r="AB3" s="54">
        <v>41905</v>
      </c>
      <c r="AC3" s="37"/>
      <c r="AD3" s="37"/>
      <c r="AE3" s="37"/>
      <c r="AF3" s="58"/>
      <c r="AG3" s="59"/>
      <c r="AH3" s="59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1"/>
    </row>
    <row r="4" spans="1:55" s="68" customFormat="1">
      <c r="A4" s="64" t="s">
        <v>103</v>
      </c>
      <c r="B4" s="53" t="s">
        <v>104</v>
      </c>
      <c r="C4" s="54">
        <v>41900</v>
      </c>
      <c r="D4" s="37" t="s">
        <v>136</v>
      </c>
      <c r="E4" s="37" t="s">
        <v>39</v>
      </c>
      <c r="F4" s="37" t="s">
        <v>33</v>
      </c>
      <c r="G4" s="37" t="s">
        <v>106</v>
      </c>
      <c r="H4" s="37" t="s">
        <v>105</v>
      </c>
      <c r="I4" s="55">
        <v>21319400</v>
      </c>
      <c r="J4" s="37">
        <v>87</v>
      </c>
      <c r="K4" s="37" t="s">
        <v>81</v>
      </c>
      <c r="L4" s="55">
        <v>1000000</v>
      </c>
      <c r="M4" s="56">
        <v>8</v>
      </c>
      <c r="N4" s="37">
        <v>8</v>
      </c>
      <c r="O4" s="56">
        <v>8</v>
      </c>
      <c r="P4" s="37">
        <v>8</v>
      </c>
      <c r="Q4" s="56">
        <v>8</v>
      </c>
      <c r="R4" s="37">
        <v>8</v>
      </c>
      <c r="S4" s="56">
        <v>6</v>
      </c>
      <c r="T4" s="37">
        <v>6</v>
      </c>
      <c r="U4" s="56">
        <f t="shared" si="0"/>
        <v>30</v>
      </c>
      <c r="V4" s="37">
        <f t="shared" si="1"/>
        <v>30</v>
      </c>
      <c r="W4" s="37" t="s">
        <v>107</v>
      </c>
      <c r="X4" s="62" t="s">
        <v>37</v>
      </c>
      <c r="Y4" s="57">
        <f t="shared" si="2"/>
        <v>11494.252873563219</v>
      </c>
      <c r="Z4" s="57"/>
      <c r="AA4" s="37"/>
      <c r="AB4" s="54">
        <v>41912</v>
      </c>
      <c r="AC4" s="37"/>
      <c r="AD4" s="37"/>
      <c r="AE4" s="37"/>
      <c r="AF4" s="58"/>
      <c r="AG4" s="59"/>
      <c r="AH4" s="59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1"/>
    </row>
    <row r="5" spans="1:55" s="68" customFormat="1">
      <c r="A5" s="64" t="s">
        <v>125</v>
      </c>
      <c r="B5" s="53" t="s">
        <v>126</v>
      </c>
      <c r="C5" s="54">
        <v>41901</v>
      </c>
      <c r="D5" s="37" t="s">
        <v>64</v>
      </c>
      <c r="E5" s="37" t="s">
        <v>38</v>
      </c>
      <c r="F5" s="37" t="s">
        <v>32</v>
      </c>
      <c r="G5" s="37" t="s">
        <v>127</v>
      </c>
      <c r="H5" s="37" t="s">
        <v>128</v>
      </c>
      <c r="I5" s="55">
        <v>6231923</v>
      </c>
      <c r="J5" s="37">
        <v>40</v>
      </c>
      <c r="K5" s="37" t="s">
        <v>81</v>
      </c>
      <c r="L5" s="55">
        <v>600000</v>
      </c>
      <c r="M5" s="56">
        <v>8</v>
      </c>
      <c r="N5" s="37">
        <v>8</v>
      </c>
      <c r="O5" s="56">
        <v>8</v>
      </c>
      <c r="P5" s="37">
        <v>8</v>
      </c>
      <c r="Q5" s="56">
        <v>8</v>
      </c>
      <c r="R5" s="37">
        <v>8</v>
      </c>
      <c r="S5" s="56">
        <v>6</v>
      </c>
      <c r="T5" s="37">
        <v>6</v>
      </c>
      <c r="U5" s="56">
        <f t="shared" si="0"/>
        <v>30</v>
      </c>
      <c r="V5" s="37">
        <f t="shared" si="1"/>
        <v>30</v>
      </c>
      <c r="W5" s="37" t="s">
        <v>71</v>
      </c>
      <c r="X5" s="37" t="s">
        <v>72</v>
      </c>
      <c r="Y5" s="57">
        <f t="shared" si="2"/>
        <v>15000</v>
      </c>
      <c r="Z5" s="57"/>
      <c r="AA5" s="37"/>
      <c r="AB5" s="54">
        <v>41907</v>
      </c>
      <c r="AC5" s="37"/>
      <c r="AD5" s="37"/>
      <c r="AE5" s="37"/>
      <c r="AF5" s="58"/>
      <c r="AG5" s="59"/>
      <c r="AH5" s="59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 t="s">
        <v>141</v>
      </c>
      <c r="BA5" s="37"/>
      <c r="BB5" s="37"/>
      <c r="BC5" s="31"/>
    </row>
    <row r="6" spans="1:55" s="14" customFormat="1">
      <c r="A6" s="64" t="s">
        <v>121</v>
      </c>
      <c r="B6" s="53" t="s">
        <v>122</v>
      </c>
      <c r="C6" s="54">
        <v>41901</v>
      </c>
      <c r="D6" s="37" t="s">
        <v>64</v>
      </c>
      <c r="E6" s="37" t="s">
        <v>39</v>
      </c>
      <c r="F6" s="37" t="s">
        <v>33</v>
      </c>
      <c r="G6" s="37" t="s">
        <v>123</v>
      </c>
      <c r="H6" s="37" t="s">
        <v>124</v>
      </c>
      <c r="I6" s="55">
        <v>7096118</v>
      </c>
      <c r="J6" s="37">
        <v>42</v>
      </c>
      <c r="K6" s="37" t="s">
        <v>81</v>
      </c>
      <c r="L6" s="55">
        <v>1000000</v>
      </c>
      <c r="M6" s="56">
        <v>8</v>
      </c>
      <c r="N6" s="37">
        <v>8</v>
      </c>
      <c r="O6" s="56">
        <v>7</v>
      </c>
      <c r="P6" s="37">
        <v>7</v>
      </c>
      <c r="Q6" s="56">
        <v>8</v>
      </c>
      <c r="R6" s="62">
        <v>8</v>
      </c>
      <c r="S6" s="56">
        <v>6</v>
      </c>
      <c r="T6" s="37">
        <v>6</v>
      </c>
      <c r="U6" s="56">
        <f t="shared" si="0"/>
        <v>29</v>
      </c>
      <c r="V6" s="37">
        <f t="shared" si="1"/>
        <v>29</v>
      </c>
      <c r="W6" s="37" t="s">
        <v>71</v>
      </c>
      <c r="X6" s="62" t="s">
        <v>37</v>
      </c>
      <c r="Y6" s="57">
        <f t="shared" si="2"/>
        <v>23809.523809523809</v>
      </c>
      <c r="Z6" s="57"/>
      <c r="AA6" s="37"/>
      <c r="AB6" s="54">
        <v>41912</v>
      </c>
      <c r="AC6" s="37"/>
      <c r="AD6" s="37"/>
      <c r="AE6" s="37"/>
      <c r="AF6" s="58"/>
      <c r="AG6" s="59"/>
      <c r="AH6" s="59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 t="s">
        <v>143</v>
      </c>
      <c r="BA6" s="37"/>
      <c r="BB6" s="37"/>
      <c r="BC6" s="31"/>
    </row>
    <row r="7" spans="1:55" s="14" customFormat="1">
      <c r="A7" s="64" t="s">
        <v>108</v>
      </c>
      <c r="B7" s="53" t="s">
        <v>109</v>
      </c>
      <c r="C7" s="54">
        <v>41901</v>
      </c>
      <c r="D7" s="37" t="s">
        <v>64</v>
      </c>
      <c r="E7" s="37" t="s">
        <v>110</v>
      </c>
      <c r="F7" s="37" t="s">
        <v>75</v>
      </c>
      <c r="G7" s="37" t="s">
        <v>111</v>
      </c>
      <c r="H7" s="37" t="s">
        <v>112</v>
      </c>
      <c r="I7" s="55">
        <v>34733495.997999996</v>
      </c>
      <c r="J7" s="37">
        <v>324</v>
      </c>
      <c r="K7" s="37" t="s">
        <v>80</v>
      </c>
      <c r="L7" s="55">
        <v>750000</v>
      </c>
      <c r="M7" s="56">
        <v>8</v>
      </c>
      <c r="N7" s="37">
        <v>8</v>
      </c>
      <c r="O7" s="56">
        <v>7</v>
      </c>
      <c r="P7" s="37">
        <v>7</v>
      </c>
      <c r="Q7" s="56">
        <v>8</v>
      </c>
      <c r="R7" s="37">
        <v>8</v>
      </c>
      <c r="S7" s="56">
        <v>4</v>
      </c>
      <c r="T7" s="37">
        <v>4</v>
      </c>
      <c r="U7" s="56">
        <f t="shared" si="0"/>
        <v>27</v>
      </c>
      <c r="V7" s="37">
        <f t="shared" si="1"/>
        <v>27</v>
      </c>
      <c r="W7" s="37" t="s">
        <v>132</v>
      </c>
      <c r="X7" s="37" t="s">
        <v>72</v>
      </c>
      <c r="Y7" s="57">
        <f t="shared" si="2"/>
        <v>2314.8148148148148</v>
      </c>
      <c r="Z7" s="57"/>
      <c r="AA7" s="37"/>
      <c r="AB7" s="54">
        <v>41907</v>
      </c>
      <c r="AC7" s="37"/>
      <c r="AD7" s="37"/>
      <c r="AE7" s="37"/>
      <c r="AF7" s="58"/>
      <c r="AG7" s="59"/>
      <c r="AH7" s="59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 t="s">
        <v>141</v>
      </c>
      <c r="BA7" s="37"/>
      <c r="BB7" s="37"/>
      <c r="BC7" s="31"/>
    </row>
    <row r="8" spans="1:55" s="14" customFormat="1">
      <c r="A8" s="64" t="s">
        <v>118</v>
      </c>
      <c r="B8" s="53" t="s">
        <v>119</v>
      </c>
      <c r="C8" s="54">
        <v>41901</v>
      </c>
      <c r="D8" s="37" t="s">
        <v>136</v>
      </c>
      <c r="E8" s="37" t="s">
        <v>38</v>
      </c>
      <c r="F8" s="37" t="s">
        <v>32</v>
      </c>
      <c r="G8" s="37" t="s">
        <v>120</v>
      </c>
      <c r="H8" s="37" t="s">
        <v>120</v>
      </c>
      <c r="I8" s="55">
        <v>8654516</v>
      </c>
      <c r="J8" s="37">
        <v>81</v>
      </c>
      <c r="K8" s="37" t="s">
        <v>81</v>
      </c>
      <c r="L8" s="55">
        <v>1000000</v>
      </c>
      <c r="M8" s="56">
        <v>8</v>
      </c>
      <c r="N8" s="37">
        <v>8</v>
      </c>
      <c r="O8" s="56">
        <v>8</v>
      </c>
      <c r="P8" s="37">
        <v>7</v>
      </c>
      <c r="Q8" s="56">
        <v>8</v>
      </c>
      <c r="R8" s="37">
        <v>8</v>
      </c>
      <c r="S8" s="56">
        <v>6</v>
      </c>
      <c r="T8" s="37">
        <v>4</v>
      </c>
      <c r="U8" s="56">
        <f t="shared" si="0"/>
        <v>30</v>
      </c>
      <c r="V8" s="37">
        <f t="shared" si="1"/>
        <v>27</v>
      </c>
      <c r="W8" s="37" t="s">
        <v>71</v>
      </c>
      <c r="X8" s="37" t="s">
        <v>72</v>
      </c>
      <c r="Y8" s="57">
        <f t="shared" si="2"/>
        <v>12345.679012345679</v>
      </c>
      <c r="Z8" s="57"/>
      <c r="AA8" s="37"/>
      <c r="AB8" s="54">
        <v>41907</v>
      </c>
      <c r="AC8" s="37"/>
      <c r="AD8" s="37"/>
      <c r="AE8" s="37"/>
      <c r="AF8" s="58"/>
      <c r="AG8" s="59"/>
      <c r="AH8" s="59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1"/>
    </row>
    <row r="9" spans="1:55" s="14" customFormat="1">
      <c r="A9" s="64" t="s">
        <v>133</v>
      </c>
      <c r="B9" s="53" t="s">
        <v>134</v>
      </c>
      <c r="C9" s="54">
        <v>41901</v>
      </c>
      <c r="D9" s="37" t="s">
        <v>64</v>
      </c>
      <c r="E9" s="37" t="s">
        <v>39</v>
      </c>
      <c r="F9" s="37" t="s">
        <v>33</v>
      </c>
      <c r="G9" s="37" t="s">
        <v>123</v>
      </c>
      <c r="H9" s="37" t="s">
        <v>135</v>
      </c>
      <c r="I9" s="55">
        <v>15720762</v>
      </c>
      <c r="J9" s="37">
        <v>126</v>
      </c>
      <c r="K9" s="37" t="s">
        <v>81</v>
      </c>
      <c r="L9" s="55">
        <v>1000000</v>
      </c>
      <c r="M9" s="56">
        <v>8</v>
      </c>
      <c r="N9" s="37">
        <v>8</v>
      </c>
      <c r="O9" s="56">
        <v>8</v>
      </c>
      <c r="P9" s="37">
        <v>8</v>
      </c>
      <c r="Q9" s="56">
        <v>8</v>
      </c>
      <c r="R9" s="37">
        <v>8</v>
      </c>
      <c r="S9" s="56">
        <v>0</v>
      </c>
      <c r="T9" s="37">
        <v>0</v>
      </c>
      <c r="U9" s="56">
        <f t="shared" si="0"/>
        <v>24</v>
      </c>
      <c r="V9" s="37">
        <f t="shared" si="1"/>
        <v>24</v>
      </c>
      <c r="W9" s="37" t="s">
        <v>71</v>
      </c>
      <c r="X9" s="37" t="s">
        <v>37</v>
      </c>
      <c r="Y9" s="57">
        <f t="shared" si="2"/>
        <v>7936.5079365079364</v>
      </c>
      <c r="Z9" s="57"/>
      <c r="AA9" s="37"/>
      <c r="AB9" s="54">
        <v>41912</v>
      </c>
      <c r="AC9" s="37"/>
      <c r="AD9" s="37"/>
      <c r="AE9" s="37"/>
      <c r="AF9" s="58"/>
      <c r="AG9" s="59"/>
      <c r="AH9" s="59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1"/>
    </row>
    <row r="10" spans="1:55" s="14" customFormat="1">
      <c r="A10" s="64" t="s">
        <v>113</v>
      </c>
      <c r="B10" s="53" t="s">
        <v>114</v>
      </c>
      <c r="C10" s="54">
        <v>41901</v>
      </c>
      <c r="D10" s="37" t="s">
        <v>64</v>
      </c>
      <c r="E10" s="37" t="s">
        <v>115</v>
      </c>
      <c r="F10" s="37" t="s">
        <v>116</v>
      </c>
      <c r="G10" s="37" t="s">
        <v>117</v>
      </c>
      <c r="H10" s="37" t="s">
        <v>117</v>
      </c>
      <c r="I10" s="55">
        <v>5133656</v>
      </c>
      <c r="J10" s="37">
        <v>48</v>
      </c>
      <c r="K10" s="37" t="s">
        <v>80</v>
      </c>
      <c r="L10" s="55">
        <v>1000000</v>
      </c>
      <c r="M10" s="56">
        <v>8</v>
      </c>
      <c r="N10" s="37">
        <v>8</v>
      </c>
      <c r="O10" s="56">
        <v>4</v>
      </c>
      <c r="P10" s="37">
        <v>4</v>
      </c>
      <c r="Q10" s="56">
        <v>8</v>
      </c>
      <c r="R10" s="37">
        <v>8</v>
      </c>
      <c r="S10" s="56">
        <v>6</v>
      </c>
      <c r="T10" s="62">
        <v>0</v>
      </c>
      <c r="U10" s="56">
        <f t="shared" si="0"/>
        <v>26</v>
      </c>
      <c r="V10" s="37">
        <f t="shared" si="1"/>
        <v>20</v>
      </c>
      <c r="W10" s="37" t="s">
        <v>71</v>
      </c>
      <c r="X10" s="37" t="s">
        <v>72</v>
      </c>
      <c r="Y10" s="57">
        <f t="shared" si="2"/>
        <v>20833.333333333332</v>
      </c>
      <c r="Z10" s="57"/>
      <c r="AA10" s="37"/>
      <c r="AB10" s="54">
        <v>41905</v>
      </c>
      <c r="AC10" s="37"/>
      <c r="AD10" s="37"/>
      <c r="AE10" s="37"/>
      <c r="AF10" s="58"/>
      <c r="AG10" s="59"/>
      <c r="AH10" s="59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 t="s">
        <v>142</v>
      </c>
      <c r="BA10" s="37"/>
      <c r="BB10" s="37"/>
      <c r="BC10" s="31"/>
    </row>
    <row r="11" spans="1:55" s="14" customFormat="1">
      <c r="A11" s="64" t="s">
        <v>129</v>
      </c>
      <c r="B11" s="53" t="s">
        <v>130</v>
      </c>
      <c r="C11" s="54">
        <v>41901</v>
      </c>
      <c r="D11" s="37" t="s">
        <v>136</v>
      </c>
      <c r="E11" s="37" t="s">
        <v>40</v>
      </c>
      <c r="F11" s="37" t="s">
        <v>34</v>
      </c>
      <c r="G11" s="37" t="s">
        <v>131</v>
      </c>
      <c r="H11" s="37" t="s">
        <v>131</v>
      </c>
      <c r="I11" s="55">
        <v>7418077</v>
      </c>
      <c r="J11" s="37">
        <v>144</v>
      </c>
      <c r="K11" s="37" t="s">
        <v>81</v>
      </c>
      <c r="L11" s="55">
        <v>1000000</v>
      </c>
      <c r="M11" s="56">
        <v>8</v>
      </c>
      <c r="N11" s="37">
        <v>0</v>
      </c>
      <c r="O11" s="56">
        <v>6</v>
      </c>
      <c r="P11" s="37">
        <v>5</v>
      </c>
      <c r="Q11" s="56">
        <v>6</v>
      </c>
      <c r="R11" s="37">
        <v>4</v>
      </c>
      <c r="S11" s="56">
        <v>6</v>
      </c>
      <c r="T11" s="37">
        <v>6</v>
      </c>
      <c r="U11" s="56">
        <f t="shared" si="0"/>
        <v>26</v>
      </c>
      <c r="V11" s="37">
        <f t="shared" si="1"/>
        <v>15</v>
      </c>
      <c r="W11" s="37" t="s">
        <v>71</v>
      </c>
      <c r="X11" s="37" t="s">
        <v>72</v>
      </c>
      <c r="Y11" s="57">
        <f t="shared" si="2"/>
        <v>6944.4444444444443</v>
      </c>
      <c r="Z11" s="57"/>
      <c r="AA11" s="37"/>
      <c r="AB11" s="54">
        <v>41911</v>
      </c>
      <c r="AC11" s="37"/>
      <c r="AD11" s="37"/>
      <c r="AE11" s="37"/>
      <c r="AF11" s="58"/>
      <c r="AG11" s="59"/>
      <c r="AH11" s="59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1"/>
    </row>
    <row r="12" spans="1:55" s="14" customFormat="1">
      <c r="A12" s="64" t="s">
        <v>95</v>
      </c>
      <c r="B12" s="53" t="s">
        <v>96</v>
      </c>
      <c r="C12" s="54">
        <v>41899</v>
      </c>
      <c r="D12" s="37" t="s">
        <v>136</v>
      </c>
      <c r="E12" s="37" t="s">
        <v>79</v>
      </c>
      <c r="F12" s="37" t="s">
        <v>70</v>
      </c>
      <c r="G12" s="53" t="s">
        <v>98</v>
      </c>
      <c r="H12" s="37" t="s">
        <v>99</v>
      </c>
      <c r="I12" s="55">
        <v>14266643</v>
      </c>
      <c r="J12" s="37">
        <v>146</v>
      </c>
      <c r="K12" s="37" t="s">
        <v>80</v>
      </c>
      <c r="L12" s="55">
        <v>1000000</v>
      </c>
      <c r="M12" s="60">
        <v>8</v>
      </c>
      <c r="N12" s="37">
        <v>0</v>
      </c>
      <c r="O12" s="56">
        <v>5</v>
      </c>
      <c r="P12" s="37">
        <v>5</v>
      </c>
      <c r="Q12" s="56">
        <v>8</v>
      </c>
      <c r="R12" s="37">
        <v>8</v>
      </c>
      <c r="S12" s="56">
        <v>6</v>
      </c>
      <c r="T12" s="37">
        <v>0</v>
      </c>
      <c r="U12" s="56">
        <f t="shared" si="0"/>
        <v>27</v>
      </c>
      <c r="V12" s="37">
        <f t="shared" si="1"/>
        <v>13</v>
      </c>
      <c r="W12" s="37" t="s">
        <v>71</v>
      </c>
      <c r="X12" s="37" t="s">
        <v>72</v>
      </c>
      <c r="Y12" s="57">
        <f t="shared" si="2"/>
        <v>6849.3150684931506</v>
      </c>
      <c r="Z12" s="57"/>
      <c r="AA12" s="37"/>
      <c r="AB12" s="54">
        <v>41906</v>
      </c>
      <c r="AC12" s="37"/>
      <c r="AD12" s="37"/>
      <c r="AE12" s="37"/>
      <c r="AF12" s="58"/>
      <c r="AG12" s="59"/>
      <c r="AH12" s="59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1"/>
    </row>
    <row r="13" spans="1:55" s="14" customFormat="1">
      <c r="A13" s="64"/>
      <c r="B13" s="53"/>
      <c r="C13" s="54"/>
      <c r="D13" s="37"/>
      <c r="E13" s="37"/>
      <c r="F13" s="37"/>
      <c r="G13" s="37"/>
      <c r="H13" s="37"/>
      <c r="I13" s="55"/>
      <c r="J13" s="37"/>
      <c r="K13" s="37"/>
      <c r="L13" s="55"/>
      <c r="M13" s="56"/>
      <c r="N13" s="37"/>
      <c r="O13" s="56"/>
      <c r="P13" s="37"/>
      <c r="Q13" s="56"/>
      <c r="R13" s="37"/>
      <c r="S13" s="56"/>
      <c r="T13" s="37"/>
      <c r="U13" s="56">
        <f t="shared" si="0"/>
        <v>0</v>
      </c>
      <c r="V13" s="37">
        <f t="shared" si="1"/>
        <v>0</v>
      </c>
      <c r="W13" s="37"/>
      <c r="X13" s="37"/>
      <c r="Y13" s="57" t="e">
        <f t="shared" si="2"/>
        <v>#DIV/0!</v>
      </c>
      <c r="Z13" s="57"/>
      <c r="AA13" s="37"/>
      <c r="AB13" s="54"/>
      <c r="AC13" s="37"/>
      <c r="AD13" s="37"/>
      <c r="AE13" s="37"/>
      <c r="AF13" s="58"/>
      <c r="AG13" s="59"/>
      <c r="AH13" s="59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1"/>
    </row>
    <row r="14" spans="1:55" s="14" customFormat="1">
      <c r="A14" s="64"/>
      <c r="B14" s="53"/>
      <c r="C14" s="54"/>
      <c r="D14" s="37"/>
      <c r="E14" s="37"/>
      <c r="F14" s="37"/>
      <c r="G14" s="37"/>
      <c r="H14" s="37"/>
      <c r="I14" s="55"/>
      <c r="J14" s="37"/>
      <c r="K14" s="37"/>
      <c r="L14" s="55"/>
      <c r="M14" s="56"/>
      <c r="N14" s="37"/>
      <c r="O14" s="56"/>
      <c r="P14" s="37"/>
      <c r="Q14" s="56"/>
      <c r="R14" s="37"/>
      <c r="S14" s="56"/>
      <c r="T14" s="37"/>
      <c r="U14" s="56">
        <f t="shared" si="0"/>
        <v>0</v>
      </c>
      <c r="V14" s="37">
        <f t="shared" si="1"/>
        <v>0</v>
      </c>
      <c r="W14" s="37"/>
      <c r="X14" s="37"/>
      <c r="Y14" s="57" t="e">
        <f t="shared" si="2"/>
        <v>#DIV/0!</v>
      </c>
      <c r="Z14" s="57"/>
      <c r="AA14" s="37"/>
      <c r="AB14" s="54"/>
      <c r="AC14" s="37"/>
      <c r="AD14" s="37"/>
      <c r="AE14" s="37"/>
      <c r="AF14" s="58"/>
      <c r="AG14" s="59"/>
      <c r="AH14" s="59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1"/>
    </row>
    <row r="15" spans="1:55" s="14" customFormat="1">
      <c r="A15" s="64"/>
      <c r="B15" s="53"/>
      <c r="C15" s="54"/>
      <c r="D15" s="37"/>
      <c r="E15" s="37"/>
      <c r="F15" s="37"/>
      <c r="G15" s="37"/>
      <c r="H15" s="37"/>
      <c r="I15" s="55"/>
      <c r="J15" s="37"/>
      <c r="K15" s="37"/>
      <c r="L15" s="55"/>
      <c r="M15" s="56"/>
      <c r="N15" s="37"/>
      <c r="O15" s="56"/>
      <c r="P15" s="37"/>
      <c r="Q15" s="56"/>
      <c r="R15" s="37"/>
      <c r="S15" s="56"/>
      <c r="T15" s="37"/>
      <c r="U15" s="56">
        <f t="shared" si="0"/>
        <v>0</v>
      </c>
      <c r="V15" s="37">
        <f t="shared" si="1"/>
        <v>0</v>
      </c>
      <c r="W15" s="37"/>
      <c r="X15" s="37"/>
      <c r="Y15" s="57" t="e">
        <f t="shared" si="2"/>
        <v>#DIV/0!</v>
      </c>
      <c r="Z15" s="57"/>
      <c r="AA15" s="37"/>
      <c r="AB15" s="54"/>
      <c r="AC15" s="37"/>
      <c r="AD15" s="37"/>
      <c r="AE15" s="37"/>
      <c r="AF15" s="58"/>
      <c r="AG15" s="59"/>
      <c r="AH15" s="59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1"/>
    </row>
    <row r="16" spans="1:55" s="14" customFormat="1">
      <c r="A16" s="64"/>
      <c r="B16" s="53"/>
      <c r="C16" s="54"/>
      <c r="D16" s="37"/>
      <c r="E16" s="37"/>
      <c r="F16" s="37"/>
      <c r="G16" s="37"/>
      <c r="H16" s="37"/>
      <c r="I16" s="37"/>
      <c r="J16" s="37"/>
      <c r="K16" s="37"/>
      <c r="L16" s="55"/>
      <c r="M16" s="56"/>
      <c r="N16" s="37"/>
      <c r="O16" s="56"/>
      <c r="P16" s="37"/>
      <c r="Q16" s="56"/>
      <c r="R16" s="37"/>
      <c r="S16" s="56"/>
      <c r="T16" s="37"/>
      <c r="U16" s="56">
        <f t="shared" si="0"/>
        <v>0</v>
      </c>
      <c r="V16" s="37">
        <f t="shared" si="1"/>
        <v>0</v>
      </c>
      <c r="W16" s="37"/>
      <c r="X16" s="37"/>
      <c r="Y16" s="57" t="e">
        <f t="shared" si="2"/>
        <v>#DIV/0!</v>
      </c>
      <c r="Z16" s="57"/>
      <c r="AA16" s="37"/>
      <c r="AB16" s="54"/>
      <c r="AC16" s="37"/>
      <c r="AD16" s="37"/>
      <c r="AE16" s="37"/>
      <c r="AF16" s="58"/>
      <c r="AG16" s="59"/>
      <c r="AH16" s="59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1"/>
    </row>
    <row r="18" spans="12:12">
      <c r="L18" s="67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ColWidth="8.85546875" defaultRowHeight="12.75"/>
  <cols>
    <col min="1" max="1" width="8.28515625" bestFit="1" customWidth="1"/>
    <col min="2" max="2" width="21" bestFit="1" customWidth="1"/>
    <col min="3" max="3" width="12.85546875" bestFit="1" customWidth="1"/>
    <col min="5" max="5" width="8.85546875" bestFit="1" customWidth="1"/>
    <col min="6" max="6" width="11.28515625" bestFit="1" customWidth="1"/>
    <col min="7" max="7" width="24.85546875" bestFit="1" customWidth="1"/>
    <col min="8" max="8" width="22.42578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85546875" bestFit="1" customWidth="1"/>
    <col min="13" max="18" width="11.140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140625" bestFit="1" customWidth="1"/>
    <col min="25" max="25" width="9.85546875" bestFit="1" customWidth="1"/>
    <col min="26" max="34" width="8.28515625" bestFit="1" customWidth="1"/>
    <col min="36" max="39" width="8.28515625" bestFit="1" customWidth="1"/>
    <col min="40" max="40" width="11.140625" bestFit="1" customWidth="1"/>
    <col min="41" max="41" width="8.28515625" bestFit="1" customWidth="1"/>
    <col min="42" max="45" width="11.140625" bestFit="1" customWidth="1"/>
    <col min="46" max="50" width="8.28515625" bestFit="1" customWidth="1"/>
    <col min="51" max="51" width="21.85546875" bestFit="1" customWidth="1"/>
    <col min="52" max="52" width="5.42578125" bestFit="1" customWidth="1"/>
    <col min="53" max="53" width="9" bestFit="1" customWidth="1"/>
    <col min="54" max="54" width="11.42578125" bestFit="1" customWidth="1"/>
  </cols>
  <sheetData>
    <row r="1" spans="1:55" s="14" customFormat="1" ht="30">
      <c r="A1" s="495" t="s">
        <v>138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  <c r="AP1" s="496"/>
      <c r="AQ1" s="496"/>
      <c r="AR1" s="496"/>
      <c r="AS1" s="496"/>
      <c r="AT1" s="496"/>
      <c r="AU1" s="496"/>
      <c r="AV1" s="496"/>
      <c r="AW1" s="496"/>
      <c r="AX1" s="496"/>
      <c r="AY1" s="496"/>
      <c r="AZ1" s="496"/>
      <c r="BA1" s="496"/>
      <c r="BB1" s="496"/>
      <c r="BC1" s="497"/>
    </row>
    <row r="2" spans="1:55" s="52" customFormat="1" ht="151.5" customHeight="1">
      <c r="A2" s="38" t="s">
        <v>0</v>
      </c>
      <c r="B2" s="38" t="s">
        <v>1</v>
      </c>
      <c r="C2" s="39" t="s">
        <v>2</v>
      </c>
      <c r="D2" s="40" t="s">
        <v>4</v>
      </c>
      <c r="E2" s="40" t="s">
        <v>27</v>
      </c>
      <c r="F2" s="40" t="s">
        <v>21</v>
      </c>
      <c r="G2" s="40" t="s">
        <v>82</v>
      </c>
      <c r="H2" s="40" t="s">
        <v>26</v>
      </c>
      <c r="I2" s="40" t="s">
        <v>43</v>
      </c>
      <c r="J2" s="40" t="s">
        <v>83</v>
      </c>
      <c r="K2" s="41" t="s">
        <v>97</v>
      </c>
      <c r="L2" s="42" t="s">
        <v>15</v>
      </c>
      <c r="M2" s="43" t="s">
        <v>86</v>
      </c>
      <c r="N2" s="42" t="s">
        <v>85</v>
      </c>
      <c r="O2" s="43" t="s">
        <v>87</v>
      </c>
      <c r="P2" s="42" t="s">
        <v>88</v>
      </c>
      <c r="Q2" s="43" t="s">
        <v>89</v>
      </c>
      <c r="R2" s="42" t="s">
        <v>90</v>
      </c>
      <c r="S2" s="43" t="s">
        <v>91</v>
      </c>
      <c r="T2" s="43" t="s">
        <v>92</v>
      </c>
      <c r="U2" s="44" t="s">
        <v>101</v>
      </c>
      <c r="V2" s="43" t="s">
        <v>100</v>
      </c>
      <c r="W2" s="43" t="s">
        <v>93</v>
      </c>
      <c r="X2" s="43" t="s">
        <v>94</v>
      </c>
      <c r="Y2" s="43" t="s">
        <v>42</v>
      </c>
      <c r="Z2" s="45" t="s">
        <v>63</v>
      </c>
      <c r="AA2" s="45" t="s">
        <v>3</v>
      </c>
      <c r="AB2" s="45" t="s">
        <v>5</v>
      </c>
      <c r="AC2" s="45" t="s">
        <v>62</v>
      </c>
      <c r="AD2" s="45" t="s">
        <v>35</v>
      </c>
      <c r="AE2" s="46" t="s">
        <v>12</v>
      </c>
      <c r="AF2" s="46" t="s">
        <v>49</v>
      </c>
      <c r="AG2" s="46" t="s">
        <v>50</v>
      </c>
      <c r="AH2" s="46" t="s">
        <v>67</v>
      </c>
      <c r="AI2" s="47" t="s">
        <v>48</v>
      </c>
      <c r="AJ2" s="48" t="s">
        <v>137</v>
      </c>
      <c r="AK2" s="48" t="s">
        <v>60</v>
      </c>
      <c r="AL2" s="48" t="s">
        <v>46</v>
      </c>
      <c r="AM2" s="48" t="s">
        <v>51</v>
      </c>
      <c r="AN2" s="48" t="s">
        <v>59</v>
      </c>
      <c r="AO2" s="49" t="s">
        <v>58</v>
      </c>
      <c r="AP2" s="49" t="s">
        <v>61</v>
      </c>
      <c r="AQ2" s="49" t="s">
        <v>45</v>
      </c>
      <c r="AR2" s="49" t="s">
        <v>53</v>
      </c>
      <c r="AS2" s="49" t="s">
        <v>54</v>
      </c>
      <c r="AT2" s="49" t="s">
        <v>8</v>
      </c>
      <c r="AU2" s="49" t="s">
        <v>7</v>
      </c>
      <c r="AV2" s="49" t="s">
        <v>56</v>
      </c>
      <c r="AW2" s="49" t="s">
        <v>57</v>
      </c>
      <c r="AX2" s="49" t="s">
        <v>44</v>
      </c>
      <c r="AY2" s="50" t="s">
        <v>55</v>
      </c>
      <c r="AZ2" s="51" t="s">
        <v>6</v>
      </c>
      <c r="BA2" s="51" t="s">
        <v>9</v>
      </c>
      <c r="BB2" s="51" t="s">
        <v>10</v>
      </c>
      <c r="BC2" s="51" t="s">
        <v>11</v>
      </c>
    </row>
    <row r="3" spans="1:55" s="14" customFormat="1">
      <c r="A3" s="26" t="s">
        <v>108</v>
      </c>
      <c r="B3" s="15" t="s">
        <v>109</v>
      </c>
      <c r="C3" s="8">
        <v>41901</v>
      </c>
      <c r="D3" s="4" t="s">
        <v>64</v>
      </c>
      <c r="E3" s="4" t="s">
        <v>110</v>
      </c>
      <c r="F3" s="4" t="s">
        <v>75</v>
      </c>
      <c r="G3" s="4" t="s">
        <v>111</v>
      </c>
      <c r="H3" s="4" t="s">
        <v>112</v>
      </c>
      <c r="I3" s="24">
        <v>34733495.997999996</v>
      </c>
      <c r="J3" s="4">
        <v>324</v>
      </c>
      <c r="K3" s="4" t="s">
        <v>80</v>
      </c>
      <c r="L3" s="24">
        <v>750000</v>
      </c>
      <c r="M3" s="25">
        <v>8</v>
      </c>
      <c r="N3" s="4"/>
      <c r="O3" s="25">
        <v>7</v>
      </c>
      <c r="P3" s="4"/>
      <c r="Q3" s="25">
        <v>8</v>
      </c>
      <c r="R3" s="4"/>
      <c r="S3" s="25">
        <v>4</v>
      </c>
      <c r="T3" s="4"/>
      <c r="U3" s="25">
        <f t="shared" ref="U3:U16" si="0">+S3+Q3+O3+M3</f>
        <v>27</v>
      </c>
      <c r="V3" s="4">
        <f t="shared" ref="V3:V16" si="1">+T3+R3+P3+N3</f>
        <v>0</v>
      </c>
      <c r="W3" s="4" t="s">
        <v>132</v>
      </c>
      <c r="X3" s="4" t="s">
        <v>72</v>
      </c>
      <c r="Y3" s="23">
        <f t="shared" ref="Y3:Y16" si="2">+L3/J3</f>
        <v>2314.8148148148148</v>
      </c>
      <c r="Z3" s="23"/>
      <c r="AA3" s="4"/>
      <c r="AB3" s="8"/>
      <c r="AC3" s="4"/>
      <c r="AD3" s="4"/>
      <c r="AE3" s="4"/>
      <c r="AF3" s="16"/>
      <c r="AG3" s="13"/>
      <c r="AH3" s="13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27"/>
    </row>
    <row r="4" spans="1:55" s="14" customFormat="1">
      <c r="A4" s="26" t="s">
        <v>113</v>
      </c>
      <c r="B4" s="15" t="s">
        <v>114</v>
      </c>
      <c r="C4" s="8">
        <v>41901</v>
      </c>
      <c r="D4" s="4" t="s">
        <v>64</v>
      </c>
      <c r="E4" s="4" t="s">
        <v>115</v>
      </c>
      <c r="F4" s="4" t="s">
        <v>116</v>
      </c>
      <c r="G4" s="4" t="s">
        <v>117</v>
      </c>
      <c r="H4" s="4" t="s">
        <v>117</v>
      </c>
      <c r="I4" s="24">
        <v>5133656</v>
      </c>
      <c r="J4" s="4">
        <v>48</v>
      </c>
      <c r="K4" s="4" t="s">
        <v>80</v>
      </c>
      <c r="L4" s="24">
        <v>1000000</v>
      </c>
      <c r="M4" s="25">
        <v>8</v>
      </c>
      <c r="N4" s="4"/>
      <c r="O4" s="25">
        <v>4</v>
      </c>
      <c r="P4" s="4"/>
      <c r="Q4" s="25">
        <v>8</v>
      </c>
      <c r="R4" s="4"/>
      <c r="S4" s="25">
        <v>6</v>
      </c>
      <c r="T4" s="4"/>
      <c r="U4" s="25">
        <f t="shared" si="0"/>
        <v>26</v>
      </c>
      <c r="V4" s="4">
        <f t="shared" si="1"/>
        <v>0</v>
      </c>
      <c r="W4" s="4" t="s">
        <v>71</v>
      </c>
      <c r="X4" s="4" t="s">
        <v>72</v>
      </c>
      <c r="Y4" s="23">
        <f t="shared" si="2"/>
        <v>20833.333333333332</v>
      </c>
      <c r="Z4" s="23"/>
      <c r="AA4" s="4"/>
      <c r="AB4" s="8"/>
      <c r="AC4" s="4"/>
      <c r="AD4" s="4"/>
      <c r="AE4" s="4"/>
      <c r="AF4" s="16"/>
      <c r="AG4" s="13"/>
      <c r="AH4" s="13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27"/>
    </row>
    <row r="5" spans="1:55" s="14" customFormat="1">
      <c r="A5" s="26" t="s">
        <v>121</v>
      </c>
      <c r="B5" s="15" t="s">
        <v>122</v>
      </c>
      <c r="C5" s="8">
        <v>41901</v>
      </c>
      <c r="D5" s="4" t="s">
        <v>64</v>
      </c>
      <c r="E5" s="4" t="s">
        <v>39</v>
      </c>
      <c r="F5" s="4" t="s">
        <v>33</v>
      </c>
      <c r="G5" s="4" t="s">
        <v>123</v>
      </c>
      <c r="H5" s="4" t="s">
        <v>124</v>
      </c>
      <c r="I5" s="24">
        <v>7096118</v>
      </c>
      <c r="J5" s="4">
        <v>42</v>
      </c>
      <c r="K5" s="4" t="s">
        <v>81</v>
      </c>
      <c r="L5" s="24">
        <v>1000000</v>
      </c>
      <c r="M5" s="25">
        <v>8</v>
      </c>
      <c r="N5" s="4"/>
      <c r="O5" s="25">
        <v>7</v>
      </c>
      <c r="P5" s="4"/>
      <c r="Q5" s="25">
        <v>8</v>
      </c>
      <c r="R5" s="4"/>
      <c r="S5" s="25">
        <v>6</v>
      </c>
      <c r="T5" s="4"/>
      <c r="U5" s="25">
        <f t="shared" si="0"/>
        <v>29</v>
      </c>
      <c r="V5" s="4">
        <f t="shared" si="1"/>
        <v>0</v>
      </c>
      <c r="W5" s="4" t="s">
        <v>71</v>
      </c>
      <c r="X5" s="4" t="s">
        <v>37</v>
      </c>
      <c r="Y5" s="23">
        <f t="shared" si="2"/>
        <v>23809.523809523809</v>
      </c>
      <c r="Z5" s="23"/>
      <c r="AA5" s="4"/>
      <c r="AB5" s="8"/>
      <c r="AC5" s="4"/>
      <c r="AD5" s="4"/>
      <c r="AE5" s="4"/>
      <c r="AF5" s="16"/>
      <c r="AG5" s="13"/>
      <c r="AH5" s="13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27"/>
    </row>
    <row r="6" spans="1:55" s="14" customFormat="1">
      <c r="A6" s="26" t="s">
        <v>125</v>
      </c>
      <c r="B6" s="15" t="s">
        <v>126</v>
      </c>
      <c r="C6" s="8">
        <v>41901</v>
      </c>
      <c r="D6" s="4" t="s">
        <v>64</v>
      </c>
      <c r="E6" s="4" t="s">
        <v>38</v>
      </c>
      <c r="F6" s="4" t="s">
        <v>32</v>
      </c>
      <c r="G6" s="4" t="s">
        <v>127</v>
      </c>
      <c r="H6" s="4" t="s">
        <v>128</v>
      </c>
      <c r="I6" s="24">
        <v>6231923</v>
      </c>
      <c r="J6" s="4">
        <v>40</v>
      </c>
      <c r="K6" s="4" t="s">
        <v>81</v>
      </c>
      <c r="L6" s="24">
        <v>600000</v>
      </c>
      <c r="M6" s="25">
        <v>8</v>
      </c>
      <c r="N6" s="4"/>
      <c r="O6" s="25">
        <v>8</v>
      </c>
      <c r="P6" s="4"/>
      <c r="Q6" s="25">
        <v>8</v>
      </c>
      <c r="R6" s="4"/>
      <c r="S6" s="25">
        <v>6</v>
      </c>
      <c r="T6" s="4"/>
      <c r="U6" s="25">
        <f t="shared" si="0"/>
        <v>30</v>
      </c>
      <c r="V6" s="4">
        <f t="shared" si="1"/>
        <v>0</v>
      </c>
      <c r="W6" s="4" t="s">
        <v>71</v>
      </c>
      <c r="X6" s="4" t="s">
        <v>72</v>
      </c>
      <c r="Y6" s="23">
        <f t="shared" si="2"/>
        <v>15000</v>
      </c>
      <c r="Z6" s="23"/>
      <c r="AA6" s="4"/>
      <c r="AB6" s="8"/>
      <c r="AC6" s="4"/>
      <c r="AD6" s="4"/>
      <c r="AE6" s="4"/>
      <c r="AF6" s="16"/>
      <c r="AG6" s="13"/>
      <c r="AH6" s="13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27"/>
    </row>
    <row r="7" spans="1:55" s="14" customFormat="1">
      <c r="A7" s="26" t="s">
        <v>133</v>
      </c>
      <c r="B7" s="15" t="s">
        <v>134</v>
      </c>
      <c r="C7" s="8">
        <v>41901</v>
      </c>
      <c r="D7" s="4" t="s">
        <v>64</v>
      </c>
      <c r="E7" s="4" t="s">
        <v>39</v>
      </c>
      <c r="F7" s="4" t="s">
        <v>33</v>
      </c>
      <c r="G7" s="4" t="s">
        <v>123</v>
      </c>
      <c r="H7" s="4" t="s">
        <v>135</v>
      </c>
      <c r="I7" s="24">
        <v>15720762</v>
      </c>
      <c r="J7" s="4">
        <v>126</v>
      </c>
      <c r="K7" s="4" t="s">
        <v>81</v>
      </c>
      <c r="L7" s="24">
        <v>1000000</v>
      </c>
      <c r="M7" s="25">
        <v>8</v>
      </c>
      <c r="N7" s="4"/>
      <c r="O7" s="25">
        <v>8</v>
      </c>
      <c r="P7" s="4"/>
      <c r="Q7" s="25">
        <v>8</v>
      </c>
      <c r="R7" s="4"/>
      <c r="S7" s="25">
        <v>0</v>
      </c>
      <c r="T7" s="4"/>
      <c r="U7" s="25">
        <f t="shared" si="0"/>
        <v>24</v>
      </c>
      <c r="V7" s="4">
        <f t="shared" si="1"/>
        <v>0</v>
      </c>
      <c r="W7" s="4" t="s">
        <v>71</v>
      </c>
      <c r="X7" s="4" t="s">
        <v>37</v>
      </c>
      <c r="Y7" s="23">
        <f t="shared" si="2"/>
        <v>7936.5079365079364</v>
      </c>
      <c r="Z7" s="23"/>
      <c r="AA7" s="4"/>
      <c r="AB7" s="8"/>
      <c r="AC7" s="4"/>
      <c r="AD7" s="4"/>
      <c r="AE7" s="4"/>
      <c r="AF7" s="16"/>
      <c r="AG7" s="13"/>
      <c r="AH7" s="13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27"/>
    </row>
    <row r="8" spans="1:55" s="14" customFormat="1">
      <c r="A8" s="26" t="s">
        <v>95</v>
      </c>
      <c r="B8" s="15" t="s">
        <v>96</v>
      </c>
      <c r="C8" s="8">
        <v>41899</v>
      </c>
      <c r="D8" s="4" t="s">
        <v>136</v>
      </c>
      <c r="E8" s="4" t="s">
        <v>79</v>
      </c>
      <c r="F8" s="4" t="s">
        <v>70</v>
      </c>
      <c r="G8" s="15" t="s">
        <v>98</v>
      </c>
      <c r="H8" s="4" t="s">
        <v>99</v>
      </c>
      <c r="I8" s="24">
        <v>14266643</v>
      </c>
      <c r="J8" s="4">
        <v>150</v>
      </c>
      <c r="K8" s="4" t="s">
        <v>81</v>
      </c>
      <c r="L8" s="24">
        <v>1000000</v>
      </c>
      <c r="M8" s="25">
        <v>8</v>
      </c>
      <c r="N8" s="4"/>
      <c r="O8" s="25">
        <v>5</v>
      </c>
      <c r="P8" s="4"/>
      <c r="Q8" s="25">
        <v>8</v>
      </c>
      <c r="R8" s="4"/>
      <c r="S8" s="25">
        <v>6</v>
      </c>
      <c r="T8" s="4"/>
      <c r="U8" s="25">
        <f t="shared" si="0"/>
        <v>27</v>
      </c>
      <c r="V8" s="4">
        <f t="shared" si="1"/>
        <v>0</v>
      </c>
      <c r="W8" s="4" t="s">
        <v>71</v>
      </c>
      <c r="X8" s="4" t="s">
        <v>72</v>
      </c>
      <c r="Y8" s="23">
        <f t="shared" si="2"/>
        <v>6666.666666666667</v>
      </c>
      <c r="Z8" s="23"/>
      <c r="AA8" s="4"/>
      <c r="AB8" s="8"/>
      <c r="AC8" s="4"/>
      <c r="AD8" s="4"/>
      <c r="AE8" s="4"/>
      <c r="AF8" s="16"/>
      <c r="AG8" s="13"/>
      <c r="AH8" s="13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27"/>
    </row>
    <row r="9" spans="1:55" s="14" customFormat="1">
      <c r="A9" s="26" t="s">
        <v>102</v>
      </c>
      <c r="B9" s="15" t="s">
        <v>68</v>
      </c>
      <c r="C9" s="8">
        <v>41900</v>
      </c>
      <c r="D9" s="4" t="s">
        <v>136</v>
      </c>
      <c r="E9" s="8" t="s">
        <v>69</v>
      </c>
      <c r="F9" s="4" t="s">
        <v>74</v>
      </c>
      <c r="G9" s="4" t="s">
        <v>73</v>
      </c>
      <c r="H9" s="4" t="s">
        <v>73</v>
      </c>
      <c r="I9" s="24">
        <v>17388955</v>
      </c>
      <c r="J9" s="4">
        <v>106</v>
      </c>
      <c r="K9" s="4" t="s">
        <v>80</v>
      </c>
      <c r="L9" s="24">
        <v>1000000</v>
      </c>
      <c r="M9" s="25">
        <v>8</v>
      </c>
      <c r="N9" s="24"/>
      <c r="O9" s="25">
        <v>8</v>
      </c>
      <c r="P9" s="4"/>
      <c r="Q9" s="25">
        <v>8</v>
      </c>
      <c r="R9" s="4"/>
      <c r="S9" s="25">
        <v>6</v>
      </c>
      <c r="T9" s="4"/>
      <c r="U9" s="25">
        <f t="shared" si="0"/>
        <v>30</v>
      </c>
      <c r="V9" s="4">
        <f t="shared" si="1"/>
        <v>0</v>
      </c>
      <c r="W9" s="4" t="s">
        <v>71</v>
      </c>
      <c r="X9" s="4" t="s">
        <v>72</v>
      </c>
      <c r="Y9" s="23">
        <f t="shared" si="2"/>
        <v>9433.9622641509432</v>
      </c>
      <c r="Z9" s="4"/>
      <c r="AA9" s="4"/>
      <c r="AB9" s="8"/>
      <c r="AC9" s="4"/>
      <c r="AD9" s="4"/>
      <c r="AE9" s="4"/>
      <c r="AF9" s="16"/>
      <c r="AG9" s="13"/>
      <c r="AH9" s="13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27"/>
    </row>
    <row r="10" spans="1:55" s="14" customFormat="1">
      <c r="A10" s="26" t="s">
        <v>103</v>
      </c>
      <c r="B10" s="15" t="s">
        <v>104</v>
      </c>
      <c r="C10" s="8">
        <v>41900</v>
      </c>
      <c r="D10" s="4" t="s">
        <v>136</v>
      </c>
      <c r="E10" s="4" t="s">
        <v>39</v>
      </c>
      <c r="F10" s="4" t="s">
        <v>33</v>
      </c>
      <c r="G10" s="4" t="s">
        <v>106</v>
      </c>
      <c r="H10" s="4" t="s">
        <v>105</v>
      </c>
      <c r="I10" s="24">
        <v>21319400</v>
      </c>
      <c r="J10" s="4">
        <v>87</v>
      </c>
      <c r="K10" s="4" t="s">
        <v>81</v>
      </c>
      <c r="L10" s="24">
        <v>1000000</v>
      </c>
      <c r="M10" s="25">
        <v>8</v>
      </c>
      <c r="N10" s="4"/>
      <c r="O10" s="25">
        <v>8</v>
      </c>
      <c r="P10" s="4"/>
      <c r="Q10" s="25">
        <v>8</v>
      </c>
      <c r="R10" s="4"/>
      <c r="S10" s="25">
        <v>6</v>
      </c>
      <c r="T10" s="4"/>
      <c r="U10" s="25">
        <f t="shared" si="0"/>
        <v>30</v>
      </c>
      <c r="V10" s="4">
        <f t="shared" si="1"/>
        <v>0</v>
      </c>
      <c r="W10" s="4" t="s">
        <v>107</v>
      </c>
      <c r="X10" s="4" t="s">
        <v>72</v>
      </c>
      <c r="Y10" s="23">
        <f t="shared" si="2"/>
        <v>11494.252873563219</v>
      </c>
      <c r="Z10" s="23"/>
      <c r="AA10" s="4"/>
      <c r="AB10" s="8"/>
      <c r="AC10" s="4"/>
      <c r="AD10" s="4"/>
      <c r="AE10" s="4"/>
      <c r="AF10" s="16"/>
      <c r="AG10" s="13"/>
      <c r="AH10" s="13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27"/>
    </row>
    <row r="11" spans="1:55" s="14" customFormat="1">
      <c r="A11" s="26" t="s">
        <v>118</v>
      </c>
      <c r="B11" s="15" t="s">
        <v>119</v>
      </c>
      <c r="C11" s="8">
        <v>41901</v>
      </c>
      <c r="D11" s="4" t="s">
        <v>136</v>
      </c>
      <c r="E11" s="4" t="s">
        <v>38</v>
      </c>
      <c r="F11" s="4" t="s">
        <v>32</v>
      </c>
      <c r="G11" s="4" t="s">
        <v>120</v>
      </c>
      <c r="H11" s="4" t="s">
        <v>120</v>
      </c>
      <c r="I11" s="24">
        <v>8654516</v>
      </c>
      <c r="J11" s="4">
        <v>81</v>
      </c>
      <c r="K11" s="4" t="s">
        <v>81</v>
      </c>
      <c r="L11" s="24">
        <v>1000000</v>
      </c>
      <c r="M11" s="25">
        <v>8</v>
      </c>
      <c r="N11" s="4"/>
      <c r="O11" s="25">
        <v>8</v>
      </c>
      <c r="P11" s="4"/>
      <c r="Q11" s="25">
        <v>8</v>
      </c>
      <c r="R11" s="4"/>
      <c r="S11" s="25">
        <v>6</v>
      </c>
      <c r="T11" s="4"/>
      <c r="U11" s="25">
        <f t="shared" si="0"/>
        <v>30</v>
      </c>
      <c r="V11" s="4">
        <f t="shared" si="1"/>
        <v>0</v>
      </c>
      <c r="W11" s="4" t="s">
        <v>71</v>
      </c>
      <c r="X11" s="4" t="s">
        <v>72</v>
      </c>
      <c r="Y11" s="23">
        <f t="shared" si="2"/>
        <v>12345.679012345679</v>
      </c>
      <c r="Z11" s="23"/>
      <c r="AA11" s="4"/>
      <c r="AB11" s="8"/>
      <c r="AC11" s="4"/>
      <c r="AD11" s="4"/>
      <c r="AE11" s="4"/>
      <c r="AF11" s="16"/>
      <c r="AG11" s="13"/>
      <c r="AH11" s="13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27"/>
    </row>
    <row r="12" spans="1:55" s="14" customFormat="1">
      <c r="A12" s="26" t="s">
        <v>129</v>
      </c>
      <c r="B12" s="15" t="s">
        <v>130</v>
      </c>
      <c r="C12" s="8">
        <v>41901</v>
      </c>
      <c r="D12" s="4" t="s">
        <v>136</v>
      </c>
      <c r="E12" s="4" t="s">
        <v>40</v>
      </c>
      <c r="F12" s="4" t="s">
        <v>34</v>
      </c>
      <c r="G12" s="4" t="s">
        <v>131</v>
      </c>
      <c r="H12" s="4" t="s">
        <v>131</v>
      </c>
      <c r="I12" s="24">
        <v>7418077</v>
      </c>
      <c r="J12" s="4">
        <v>144</v>
      </c>
      <c r="K12" s="4" t="s">
        <v>81</v>
      </c>
      <c r="L12" s="24">
        <v>1000000</v>
      </c>
      <c r="M12" s="25">
        <v>8</v>
      </c>
      <c r="N12" s="4"/>
      <c r="O12" s="25">
        <v>6</v>
      </c>
      <c r="P12" s="4"/>
      <c r="Q12" s="25">
        <v>6</v>
      </c>
      <c r="R12" s="4"/>
      <c r="S12" s="25">
        <v>6</v>
      </c>
      <c r="T12" s="4"/>
      <c r="U12" s="25">
        <f t="shared" si="0"/>
        <v>26</v>
      </c>
      <c r="V12" s="4">
        <f t="shared" si="1"/>
        <v>0</v>
      </c>
      <c r="W12" s="4" t="s">
        <v>71</v>
      </c>
      <c r="X12" s="4" t="s">
        <v>72</v>
      </c>
      <c r="Y12" s="23">
        <f t="shared" si="2"/>
        <v>6944.4444444444443</v>
      </c>
      <c r="Z12" s="23"/>
      <c r="AA12" s="4"/>
      <c r="AB12" s="8"/>
      <c r="AC12" s="4"/>
      <c r="AD12" s="4"/>
      <c r="AE12" s="4"/>
      <c r="AF12" s="16"/>
      <c r="AG12" s="13"/>
      <c r="AH12" s="13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27"/>
    </row>
    <row r="13" spans="1:55" s="14" customFormat="1">
      <c r="A13" s="26"/>
      <c r="B13" s="15"/>
      <c r="C13" s="8"/>
      <c r="D13" s="4"/>
      <c r="E13" s="4"/>
      <c r="F13" s="4"/>
      <c r="G13" s="4"/>
      <c r="H13" s="4"/>
      <c r="I13" s="24"/>
      <c r="J13" s="4"/>
      <c r="K13" s="4"/>
      <c r="L13" s="24"/>
      <c r="M13" s="25"/>
      <c r="N13" s="4"/>
      <c r="O13" s="25"/>
      <c r="P13" s="4"/>
      <c r="Q13" s="25"/>
      <c r="R13" s="4"/>
      <c r="S13" s="25"/>
      <c r="T13" s="4"/>
      <c r="U13" s="25">
        <f t="shared" si="0"/>
        <v>0</v>
      </c>
      <c r="V13" s="4">
        <f t="shared" si="1"/>
        <v>0</v>
      </c>
      <c r="W13" s="4"/>
      <c r="X13" s="4"/>
      <c r="Y13" s="23" t="e">
        <f t="shared" si="2"/>
        <v>#DIV/0!</v>
      </c>
      <c r="Z13" s="23"/>
      <c r="AA13" s="4"/>
      <c r="AB13" s="8"/>
      <c r="AC13" s="4"/>
      <c r="AD13" s="4"/>
      <c r="AE13" s="4"/>
      <c r="AF13" s="16"/>
      <c r="AG13" s="13"/>
      <c r="AH13" s="13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27"/>
    </row>
    <row r="14" spans="1:55" s="14" customFormat="1">
      <c r="A14" s="26"/>
      <c r="B14" s="15"/>
      <c r="C14" s="8"/>
      <c r="D14" s="4"/>
      <c r="E14" s="4"/>
      <c r="F14" s="4"/>
      <c r="G14" s="4"/>
      <c r="H14" s="4"/>
      <c r="I14" s="24"/>
      <c r="J14" s="4"/>
      <c r="K14" s="4"/>
      <c r="L14" s="24"/>
      <c r="M14" s="25"/>
      <c r="N14" s="4"/>
      <c r="O14" s="25"/>
      <c r="P14" s="4"/>
      <c r="Q14" s="25"/>
      <c r="R14" s="4"/>
      <c r="S14" s="25"/>
      <c r="T14" s="4"/>
      <c r="U14" s="25">
        <f t="shared" si="0"/>
        <v>0</v>
      </c>
      <c r="V14" s="4">
        <f t="shared" si="1"/>
        <v>0</v>
      </c>
      <c r="W14" s="4"/>
      <c r="X14" s="4"/>
      <c r="Y14" s="23" t="e">
        <f t="shared" si="2"/>
        <v>#DIV/0!</v>
      </c>
      <c r="Z14" s="23"/>
      <c r="AA14" s="4"/>
      <c r="AB14" s="8"/>
      <c r="AC14" s="4"/>
      <c r="AD14" s="4"/>
      <c r="AE14" s="4"/>
      <c r="AF14" s="16"/>
      <c r="AG14" s="13"/>
      <c r="AH14" s="13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27"/>
    </row>
    <row r="15" spans="1:55" s="14" customFormat="1">
      <c r="A15" s="26"/>
      <c r="B15" s="15"/>
      <c r="C15" s="8"/>
      <c r="D15" s="4"/>
      <c r="E15" s="4"/>
      <c r="F15" s="4"/>
      <c r="G15" s="4"/>
      <c r="H15" s="4"/>
      <c r="I15" s="24"/>
      <c r="J15" s="4"/>
      <c r="K15" s="4"/>
      <c r="L15" s="24"/>
      <c r="M15" s="25"/>
      <c r="N15" s="4"/>
      <c r="O15" s="25"/>
      <c r="P15" s="4"/>
      <c r="Q15" s="25"/>
      <c r="R15" s="4"/>
      <c r="S15" s="25"/>
      <c r="T15" s="4"/>
      <c r="U15" s="25">
        <f t="shared" si="0"/>
        <v>0</v>
      </c>
      <c r="V15" s="4">
        <f t="shared" si="1"/>
        <v>0</v>
      </c>
      <c r="W15" s="4"/>
      <c r="X15" s="4"/>
      <c r="Y15" s="23" t="e">
        <f t="shared" si="2"/>
        <v>#DIV/0!</v>
      </c>
      <c r="Z15" s="23"/>
      <c r="AA15" s="4"/>
      <c r="AB15" s="8"/>
      <c r="AC15" s="4"/>
      <c r="AD15" s="4"/>
      <c r="AE15" s="4"/>
      <c r="AF15" s="16"/>
      <c r="AG15" s="13"/>
      <c r="AH15" s="13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27"/>
    </row>
    <row r="16" spans="1:55" s="14" customFormat="1">
      <c r="A16" s="28"/>
      <c r="B16" s="29"/>
      <c r="C16" s="30"/>
      <c r="D16" s="31"/>
      <c r="E16" s="31"/>
      <c r="F16" s="31"/>
      <c r="G16" s="31"/>
      <c r="H16" s="31"/>
      <c r="I16" s="31"/>
      <c r="J16" s="31"/>
      <c r="K16" s="31"/>
      <c r="L16" s="32"/>
      <c r="M16" s="33"/>
      <c r="N16" s="31"/>
      <c r="O16" s="33"/>
      <c r="P16" s="31"/>
      <c r="Q16" s="33"/>
      <c r="R16" s="31"/>
      <c r="S16" s="33"/>
      <c r="T16" s="31"/>
      <c r="U16" s="33">
        <f t="shared" si="0"/>
        <v>0</v>
      </c>
      <c r="V16" s="31">
        <f t="shared" si="1"/>
        <v>0</v>
      </c>
      <c r="W16" s="31"/>
      <c r="X16" s="31"/>
      <c r="Y16" s="34" t="e">
        <f t="shared" si="2"/>
        <v>#DIV/0!</v>
      </c>
      <c r="Z16" s="34"/>
      <c r="AA16" s="31"/>
      <c r="AB16" s="30"/>
      <c r="AC16" s="31"/>
      <c r="AD16" s="31"/>
      <c r="AE16" s="31"/>
      <c r="AF16" s="35"/>
      <c r="AG16" s="36"/>
      <c r="AH16" s="36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7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ColWidth="8.85546875" defaultRowHeight="12.75"/>
  <cols>
    <col min="1" max="1" width="30.7109375" bestFit="1" customWidth="1"/>
  </cols>
  <sheetData>
    <row r="1" spans="1:1">
      <c r="A1" t="s">
        <v>147</v>
      </c>
    </row>
    <row r="2" spans="1:1">
      <c r="A2" t="s">
        <v>146</v>
      </c>
    </row>
    <row r="3" spans="1:1">
      <c r="A3" t="s">
        <v>148</v>
      </c>
    </row>
    <row r="4" spans="1:1">
      <c r="A4" t="s">
        <v>150</v>
      </c>
    </row>
    <row r="5" spans="1:1">
      <c r="A5" t="s">
        <v>149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5"/>
  <sheetViews>
    <sheetView showGridLines="0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2" sqref="F2"/>
    </sheetView>
  </sheetViews>
  <sheetFormatPr defaultColWidth="9.42578125" defaultRowHeight="12.75" customHeight="1"/>
  <cols>
    <col min="1" max="1" width="8.5703125" style="69" bestFit="1" customWidth="1"/>
    <col min="2" max="2" width="29.140625" style="69" customWidth="1"/>
    <col min="3" max="3" width="11.42578125" style="69" customWidth="1"/>
    <col min="4" max="5" width="9.42578125" style="69" customWidth="1"/>
    <col min="6" max="6" width="14" style="109" bestFit="1" customWidth="1"/>
    <col min="7" max="7" width="13.7109375" style="69" customWidth="1"/>
    <col min="8" max="8" width="10.85546875" style="69" customWidth="1"/>
    <col min="9" max="9" width="12" style="69" customWidth="1"/>
    <col min="10" max="10" width="10.42578125" style="69" customWidth="1"/>
    <col min="11" max="11" width="9.42578125" style="69" customWidth="1"/>
    <col min="12" max="12" width="10.42578125" style="69" customWidth="1"/>
    <col min="13" max="39" width="5.7109375" style="69" customWidth="1"/>
    <col min="40" max="40" width="8.140625" style="69" bestFit="1" customWidth="1"/>
    <col min="41" max="44" width="5.7109375" style="69" customWidth="1"/>
    <col min="45" max="46" width="7.42578125" style="69" customWidth="1"/>
    <col min="47" max="48" width="8.42578125" style="69" customWidth="1"/>
    <col min="49" max="49" width="16.7109375" style="69" customWidth="1"/>
    <col min="50" max="50" width="9.85546875" style="69" customWidth="1"/>
    <col min="51" max="51" width="12" style="69" customWidth="1"/>
    <col min="52" max="52" width="11.42578125" style="69" customWidth="1"/>
    <col min="53" max="53" width="9.42578125" style="69" customWidth="1"/>
    <col min="54" max="54" width="12.28515625" style="69" customWidth="1"/>
    <col min="55" max="55" width="9.85546875" style="69" customWidth="1"/>
    <col min="56" max="56" width="7.7109375" style="69" customWidth="1"/>
    <col min="57" max="57" width="10.7109375" style="69" customWidth="1"/>
    <col min="58" max="58" width="10.140625" style="69" customWidth="1"/>
    <col min="59" max="59" width="6.28515625" style="69" customWidth="1"/>
    <col min="60" max="60" width="9.85546875" style="69" customWidth="1"/>
    <col min="61" max="61" width="15.140625" style="69" customWidth="1"/>
    <col min="62" max="62" width="11" style="69" customWidth="1"/>
    <col min="63" max="63" width="8.42578125" style="69" customWidth="1"/>
    <col min="64" max="64" width="11.140625" style="111" customWidth="1"/>
    <col min="65" max="65" width="36.140625" style="69" bestFit="1" customWidth="1"/>
    <col min="66" max="66" width="34.42578125" style="69" bestFit="1" customWidth="1"/>
    <col min="67" max="67" width="24.28515625" style="69" bestFit="1" customWidth="1"/>
    <col min="68" max="68" width="36.140625" style="69" bestFit="1" customWidth="1"/>
    <col min="69" max="69" width="20.140625" style="69" bestFit="1" customWidth="1"/>
    <col min="70" max="70" width="12.7109375" style="69" customWidth="1"/>
    <col min="71" max="71" width="31.85546875" style="69" customWidth="1"/>
    <col min="72" max="16384" width="9.42578125" style="69"/>
  </cols>
  <sheetData>
    <row r="1" spans="1:76" ht="75.75" customHeight="1">
      <c r="A1" s="392" t="s">
        <v>720</v>
      </c>
      <c r="B1" s="393"/>
      <c r="C1" s="397" t="s">
        <v>31</v>
      </c>
      <c r="D1" s="397"/>
      <c r="E1" s="397"/>
      <c r="F1" s="397"/>
      <c r="G1" s="429" t="s">
        <v>747</v>
      </c>
      <c r="H1" s="429"/>
      <c r="I1" s="429"/>
      <c r="J1" s="429"/>
      <c r="K1" s="429"/>
      <c r="L1" s="429"/>
      <c r="M1" s="427" t="s">
        <v>229</v>
      </c>
      <c r="N1" s="427"/>
      <c r="O1" s="427"/>
      <c r="P1" s="427"/>
      <c r="Q1" s="427"/>
      <c r="R1" s="426" t="s">
        <v>233</v>
      </c>
      <c r="S1" s="426"/>
      <c r="T1" s="428" t="s">
        <v>230</v>
      </c>
      <c r="U1" s="428"/>
      <c r="V1" s="428"/>
      <c r="W1" s="389" t="s">
        <v>234</v>
      </c>
      <c r="X1" s="390"/>
      <c r="Y1" s="390"/>
      <c r="Z1" s="390"/>
      <c r="AA1" s="391"/>
      <c r="AB1" s="420" t="s">
        <v>739</v>
      </c>
      <c r="AC1" s="421"/>
      <c r="AD1" s="422"/>
      <c r="AE1" s="388" t="s">
        <v>231</v>
      </c>
      <c r="AF1" s="388"/>
      <c r="AG1" s="388"/>
      <c r="AH1" s="399" t="s">
        <v>742</v>
      </c>
      <c r="AI1" s="400"/>
      <c r="AJ1" s="401"/>
      <c r="AK1" s="423" t="s">
        <v>236</v>
      </c>
      <c r="AL1" s="424"/>
      <c r="AM1" s="424"/>
      <c r="AN1" s="424"/>
      <c r="AO1" s="424"/>
      <c r="AP1" s="424"/>
      <c r="AQ1" s="424"/>
      <c r="AR1" s="425"/>
      <c r="AS1" s="311">
        <v>100</v>
      </c>
      <c r="AT1" s="311"/>
      <c r="AU1" s="312" t="s">
        <v>178</v>
      </c>
      <c r="AV1" s="418" t="s">
        <v>238</v>
      </c>
      <c r="AW1" s="419"/>
      <c r="AX1" s="419"/>
      <c r="AY1" s="414" t="s">
        <v>28</v>
      </c>
      <c r="AZ1" s="414"/>
      <c r="BA1" s="414"/>
      <c r="BB1" s="414"/>
      <c r="BC1" s="414"/>
      <c r="BD1" s="414"/>
      <c r="BE1" s="414"/>
      <c r="BF1" s="414"/>
      <c r="BG1" s="415" t="s">
        <v>163</v>
      </c>
      <c r="BH1" s="416"/>
      <c r="BI1" s="416"/>
      <c r="BJ1" s="416"/>
      <c r="BK1" s="416"/>
      <c r="BL1" s="417"/>
      <c r="BM1" s="402" t="s">
        <v>164</v>
      </c>
      <c r="BN1" s="403"/>
      <c r="BO1" s="403"/>
      <c r="BP1" s="403"/>
      <c r="BQ1" s="403"/>
      <c r="BR1" s="403"/>
      <c r="BS1" s="404"/>
      <c r="BT1" s="134"/>
      <c r="BU1" s="134"/>
      <c r="BV1" s="134"/>
      <c r="BW1" s="134"/>
      <c r="BX1" s="134"/>
    </row>
    <row r="2" spans="1:76" ht="105" customHeight="1">
      <c r="A2" s="322" t="s">
        <v>722</v>
      </c>
      <c r="B2" s="323" t="s">
        <v>1</v>
      </c>
      <c r="C2" s="297" t="s">
        <v>27</v>
      </c>
      <c r="D2" s="297" t="s">
        <v>21</v>
      </c>
      <c r="E2" s="297" t="s">
        <v>175</v>
      </c>
      <c r="F2" s="268" t="s">
        <v>227</v>
      </c>
      <c r="G2" s="267" t="s">
        <v>180</v>
      </c>
      <c r="H2" s="267" t="s">
        <v>232</v>
      </c>
      <c r="I2" s="270" t="s">
        <v>182</v>
      </c>
      <c r="J2" s="270" t="s">
        <v>219</v>
      </c>
      <c r="K2" s="267" t="s">
        <v>241</v>
      </c>
      <c r="L2" s="267" t="s">
        <v>240</v>
      </c>
      <c r="M2" s="186" t="s">
        <v>228</v>
      </c>
      <c r="N2" s="187" t="s">
        <v>154</v>
      </c>
      <c r="O2" s="188" t="s">
        <v>155</v>
      </c>
      <c r="P2" s="186" t="s">
        <v>156</v>
      </c>
      <c r="Q2" s="189" t="s">
        <v>144</v>
      </c>
      <c r="R2" s="190" t="s">
        <v>212</v>
      </c>
      <c r="S2" s="191" t="s">
        <v>144</v>
      </c>
      <c r="T2" s="192" t="s">
        <v>188</v>
      </c>
      <c r="U2" s="192" t="s">
        <v>223</v>
      </c>
      <c r="V2" s="193" t="s">
        <v>144</v>
      </c>
      <c r="W2" s="194" t="s">
        <v>189</v>
      </c>
      <c r="X2" s="195" t="s">
        <v>193</v>
      </c>
      <c r="Y2" s="195" t="s">
        <v>191</v>
      </c>
      <c r="Z2" s="195" t="s">
        <v>192</v>
      </c>
      <c r="AA2" s="196" t="s">
        <v>145</v>
      </c>
      <c r="AB2" s="197" t="s">
        <v>157</v>
      </c>
      <c r="AC2" s="197" t="s">
        <v>195</v>
      </c>
      <c r="AD2" s="198" t="s">
        <v>151</v>
      </c>
      <c r="AE2" s="199" t="s">
        <v>196</v>
      </c>
      <c r="AF2" s="199" t="s">
        <v>197</v>
      </c>
      <c r="AG2" s="200" t="s">
        <v>145</v>
      </c>
      <c r="AH2" s="201" t="s">
        <v>198</v>
      </c>
      <c r="AI2" s="201" t="s">
        <v>199</v>
      </c>
      <c r="AJ2" s="202" t="s">
        <v>151</v>
      </c>
      <c r="AK2" s="203" t="s">
        <v>202</v>
      </c>
      <c r="AL2" s="204" t="s">
        <v>204</v>
      </c>
      <c r="AM2" s="203" t="s">
        <v>203</v>
      </c>
      <c r="AN2" s="203" t="s">
        <v>205</v>
      </c>
      <c r="AO2" s="203" t="s">
        <v>224</v>
      </c>
      <c r="AP2" s="203" t="s">
        <v>207</v>
      </c>
      <c r="AQ2" s="203" t="s">
        <v>206</v>
      </c>
      <c r="AR2" s="205" t="s">
        <v>145</v>
      </c>
      <c r="AS2" s="206" t="s">
        <v>13</v>
      </c>
      <c r="AT2" s="207" t="s">
        <v>287</v>
      </c>
      <c r="AU2" s="208" t="s">
        <v>237</v>
      </c>
      <c r="AV2" s="209" t="s">
        <v>215</v>
      </c>
      <c r="AW2" s="209" t="s">
        <v>216</v>
      </c>
      <c r="AX2" s="210" t="s">
        <v>217</v>
      </c>
      <c r="AY2" s="211" t="s">
        <v>244</v>
      </c>
      <c r="AZ2" s="227" t="s">
        <v>14</v>
      </c>
      <c r="BA2" s="228" t="s">
        <v>17</v>
      </c>
      <c r="BB2" s="228" t="s">
        <v>15</v>
      </c>
      <c r="BC2" s="228" t="s">
        <v>18</v>
      </c>
      <c r="BD2" s="228" t="s">
        <v>19</v>
      </c>
      <c r="BE2" s="228" t="s">
        <v>16</v>
      </c>
      <c r="BF2" s="228" t="s">
        <v>20</v>
      </c>
      <c r="BG2" s="332" t="s">
        <v>76</v>
      </c>
      <c r="BH2" s="332" t="s">
        <v>77</v>
      </c>
      <c r="BI2" s="332" t="s">
        <v>65</v>
      </c>
      <c r="BJ2" s="333" t="s">
        <v>43</v>
      </c>
      <c r="BK2" s="333" t="s">
        <v>167</v>
      </c>
      <c r="BL2" s="333" t="s">
        <v>168</v>
      </c>
      <c r="BM2" s="233" t="s">
        <v>24</v>
      </c>
      <c r="BN2" s="233" t="s">
        <v>25</v>
      </c>
      <c r="BO2" s="233" t="s">
        <v>170</v>
      </c>
      <c r="BP2" s="233" t="s">
        <v>26</v>
      </c>
      <c r="BQ2" s="233" t="s">
        <v>176</v>
      </c>
      <c r="BR2" s="233" t="s">
        <v>29</v>
      </c>
      <c r="BS2" s="233" t="s">
        <v>30</v>
      </c>
    </row>
    <row r="3" spans="1:76" ht="12" customHeight="1">
      <c r="A3" s="140" t="s">
        <v>321</v>
      </c>
      <c r="B3" s="141" t="s">
        <v>322</v>
      </c>
      <c r="C3" s="141" t="s">
        <v>38</v>
      </c>
      <c r="D3" s="141" t="s">
        <v>32</v>
      </c>
      <c r="E3" s="141" t="s">
        <v>545</v>
      </c>
      <c r="F3" s="335" t="s">
        <v>543</v>
      </c>
      <c r="G3" s="143" t="s">
        <v>37</v>
      </c>
      <c r="H3" s="143" t="s">
        <v>37</v>
      </c>
      <c r="I3" s="143" t="s">
        <v>37</v>
      </c>
      <c r="J3" s="143" t="s">
        <v>37</v>
      </c>
      <c r="K3" s="143" t="s">
        <v>37</v>
      </c>
      <c r="L3" s="143" t="s">
        <v>37</v>
      </c>
      <c r="M3" s="144">
        <v>0</v>
      </c>
      <c r="N3" s="144">
        <v>0</v>
      </c>
      <c r="O3" s="144">
        <v>0</v>
      </c>
      <c r="P3" s="145">
        <v>10</v>
      </c>
      <c r="Q3" s="78">
        <f t="shared" ref="Q3:Q12" si="0">IF(SUM(M3:P3)&gt;10,10,SUM(M3:P3))</f>
        <v>10</v>
      </c>
      <c r="R3" s="146">
        <v>5</v>
      </c>
      <c r="S3" s="80">
        <f t="shared" ref="S3:S12" si="1">IF(R3&gt;5,5,R3)</f>
        <v>5</v>
      </c>
      <c r="T3" s="147">
        <v>5</v>
      </c>
      <c r="U3" s="144">
        <v>0</v>
      </c>
      <c r="V3" s="82">
        <f t="shared" ref="V3:V12" si="2">IF(SUM(T3:U3)&gt;5,5,SUM(T3:U3))</f>
        <v>5</v>
      </c>
      <c r="W3" s="144">
        <v>10</v>
      </c>
      <c r="X3" s="144">
        <v>0</v>
      </c>
      <c r="Y3" s="144">
        <v>0</v>
      </c>
      <c r="Z3" s="145">
        <v>0</v>
      </c>
      <c r="AA3" s="83">
        <f t="shared" ref="AA3:AA12" si="3">IF(SUM(W3:Z3)&gt;10,10,SUM(W3:Z3))</f>
        <v>10</v>
      </c>
      <c r="AB3" s="147">
        <v>0</v>
      </c>
      <c r="AC3" s="145">
        <v>5</v>
      </c>
      <c r="AD3" s="84">
        <f t="shared" ref="AD3:AD12" si="4">IF(SUM(AB3:AC3)&gt;10,10,SUM(AB3:AC3))</f>
        <v>5</v>
      </c>
      <c r="AE3" s="148">
        <v>10</v>
      </c>
      <c r="AF3" s="149">
        <v>0</v>
      </c>
      <c r="AG3" s="85">
        <f t="shared" ref="AG3:AG12" si="5">IF(SUM(AE3:AF3)&gt;10,10,SUM(AE3:AF3))</f>
        <v>10</v>
      </c>
      <c r="AH3" s="150">
        <v>5</v>
      </c>
      <c r="AI3" s="151">
        <v>5</v>
      </c>
      <c r="AJ3" s="152">
        <f t="shared" ref="AJ3:AJ12" si="6">IF(SUM(AH3:AI3)&gt;10,10,SUM(AH3:AI3))</f>
        <v>10</v>
      </c>
      <c r="AK3" s="153">
        <v>5</v>
      </c>
      <c r="AL3" s="154">
        <v>5</v>
      </c>
      <c r="AM3" s="154">
        <v>5</v>
      </c>
      <c r="AN3" s="154">
        <v>5</v>
      </c>
      <c r="AO3" s="154">
        <v>10</v>
      </c>
      <c r="AP3" s="154">
        <v>5</v>
      </c>
      <c r="AQ3" s="155">
        <v>5</v>
      </c>
      <c r="AR3" s="89">
        <f t="shared" ref="AR3:AR12" si="7">IF(SUM(AK3:AQ3)&gt;40,40,SUM(AK3:AQ3))</f>
        <v>40</v>
      </c>
      <c r="AS3" s="156">
        <f t="shared" ref="AS3:AS12" si="8">+AR3+AJ3+AG3+AD3+AA3+V3+S3+Q3</f>
        <v>95</v>
      </c>
      <c r="AT3" s="157">
        <f t="shared" ref="AT3:AT12" si="9">+AS3/$AS$1</f>
        <v>0.95</v>
      </c>
      <c r="AU3" s="158" t="s">
        <v>709</v>
      </c>
      <c r="AV3" s="159" t="s">
        <v>714</v>
      </c>
      <c r="AW3" s="160">
        <v>11</v>
      </c>
      <c r="AX3" s="160">
        <v>64</v>
      </c>
      <c r="AY3" s="162" t="s">
        <v>716</v>
      </c>
      <c r="AZ3" s="163">
        <v>1000000</v>
      </c>
      <c r="BA3" s="163">
        <f>SUMIF(AY3, "x", AZ3)</f>
        <v>1000000</v>
      </c>
      <c r="BB3" s="163"/>
      <c r="BC3" s="164"/>
      <c r="BD3" s="165"/>
      <c r="BE3" s="112">
        <v>1250000</v>
      </c>
      <c r="BF3" s="166">
        <v>1250000</v>
      </c>
      <c r="BG3" s="167">
        <v>64</v>
      </c>
      <c r="BH3" s="167">
        <v>64</v>
      </c>
      <c r="BI3" s="169">
        <v>69234</v>
      </c>
      <c r="BJ3" s="112">
        <v>13960323</v>
      </c>
      <c r="BK3" s="113">
        <v>218130.046875</v>
      </c>
      <c r="BL3" s="113">
        <v>201.63970014732647</v>
      </c>
      <c r="BM3" s="141" t="s">
        <v>636</v>
      </c>
      <c r="BN3" s="141" t="s">
        <v>574</v>
      </c>
      <c r="BO3" s="141" t="s">
        <v>71</v>
      </c>
      <c r="BP3" s="170" t="s">
        <v>597</v>
      </c>
      <c r="BQ3" s="170" t="s">
        <v>637</v>
      </c>
      <c r="BR3" s="171" t="s">
        <v>631</v>
      </c>
      <c r="BS3" s="171" t="s">
        <v>619</v>
      </c>
    </row>
    <row r="4" spans="1:76" ht="12" customHeight="1">
      <c r="A4" s="172" t="s">
        <v>400</v>
      </c>
      <c r="B4" s="171" t="s">
        <v>401</v>
      </c>
      <c r="C4" s="171" t="s">
        <v>499</v>
      </c>
      <c r="D4" s="171" t="s">
        <v>32</v>
      </c>
      <c r="E4" s="141" t="s">
        <v>545</v>
      </c>
      <c r="F4" s="335" t="s">
        <v>542</v>
      </c>
      <c r="G4" s="173" t="s">
        <v>37</v>
      </c>
      <c r="H4" s="173" t="s">
        <v>37</v>
      </c>
      <c r="I4" s="173" t="s">
        <v>37</v>
      </c>
      <c r="J4" s="173" t="s">
        <v>37</v>
      </c>
      <c r="K4" s="173" t="s">
        <v>37</v>
      </c>
      <c r="L4" s="173" t="s">
        <v>37</v>
      </c>
      <c r="M4" s="174">
        <v>0</v>
      </c>
      <c r="N4" s="174">
        <v>0</v>
      </c>
      <c r="O4" s="174">
        <v>10</v>
      </c>
      <c r="P4" s="149">
        <v>0</v>
      </c>
      <c r="Q4" s="78">
        <f t="shared" si="0"/>
        <v>10</v>
      </c>
      <c r="R4" s="175">
        <v>5</v>
      </c>
      <c r="S4" s="80">
        <f t="shared" si="1"/>
        <v>5</v>
      </c>
      <c r="T4" s="148">
        <v>5</v>
      </c>
      <c r="U4" s="174">
        <v>0</v>
      </c>
      <c r="V4" s="82">
        <f t="shared" si="2"/>
        <v>5</v>
      </c>
      <c r="W4" s="144">
        <v>10</v>
      </c>
      <c r="X4" s="144">
        <v>0</v>
      </c>
      <c r="Y4" s="144">
        <v>0</v>
      </c>
      <c r="Z4" s="145">
        <v>0</v>
      </c>
      <c r="AA4" s="83">
        <f t="shared" si="3"/>
        <v>10</v>
      </c>
      <c r="AB4" s="147">
        <v>2</v>
      </c>
      <c r="AC4" s="145">
        <v>5</v>
      </c>
      <c r="AD4" s="84">
        <f t="shared" si="4"/>
        <v>7</v>
      </c>
      <c r="AE4" s="148">
        <v>0</v>
      </c>
      <c r="AF4" s="149">
        <v>10</v>
      </c>
      <c r="AG4" s="85">
        <f t="shared" si="5"/>
        <v>10</v>
      </c>
      <c r="AH4" s="150">
        <v>5</v>
      </c>
      <c r="AI4" s="151">
        <v>5</v>
      </c>
      <c r="AJ4" s="88">
        <f t="shared" si="6"/>
        <v>10</v>
      </c>
      <c r="AK4" s="147">
        <v>3</v>
      </c>
      <c r="AL4" s="144">
        <v>5</v>
      </c>
      <c r="AM4" s="144">
        <v>5</v>
      </c>
      <c r="AN4" s="144">
        <v>5</v>
      </c>
      <c r="AO4" s="144">
        <v>10</v>
      </c>
      <c r="AP4" s="144">
        <v>5</v>
      </c>
      <c r="AQ4" s="145">
        <v>5</v>
      </c>
      <c r="AR4" s="89">
        <f t="shared" si="7"/>
        <v>38</v>
      </c>
      <c r="AS4" s="156">
        <f t="shared" si="8"/>
        <v>95</v>
      </c>
      <c r="AT4" s="157">
        <f t="shared" si="9"/>
        <v>0.95</v>
      </c>
      <c r="AU4" s="176" t="s">
        <v>709</v>
      </c>
      <c r="AV4" s="159" t="s">
        <v>714</v>
      </c>
      <c r="AW4" s="160">
        <v>11</v>
      </c>
      <c r="AX4" s="160">
        <v>47</v>
      </c>
      <c r="AY4" s="162" t="s">
        <v>716</v>
      </c>
      <c r="AZ4" s="163">
        <v>845953</v>
      </c>
      <c r="BA4" s="163">
        <f>SUMIF(AY4, "x", AZ4)</f>
        <v>845953</v>
      </c>
      <c r="BB4" s="163">
        <v>600000</v>
      </c>
      <c r="BC4" s="164">
        <v>600000</v>
      </c>
      <c r="BD4" s="177" t="s">
        <v>737</v>
      </c>
      <c r="BE4" s="112">
        <v>1250000</v>
      </c>
      <c r="BF4" s="166">
        <v>1250000</v>
      </c>
      <c r="BG4" s="167">
        <v>47</v>
      </c>
      <c r="BH4" s="167">
        <v>47</v>
      </c>
      <c r="BI4" s="169">
        <v>69294</v>
      </c>
      <c r="BJ4" s="112">
        <v>12658463</v>
      </c>
      <c r="BK4" s="113">
        <v>269329</v>
      </c>
      <c r="BL4" s="113">
        <v>182.67761999595925</v>
      </c>
      <c r="BM4" s="171" t="s">
        <v>640</v>
      </c>
      <c r="BN4" s="170" t="s">
        <v>71</v>
      </c>
      <c r="BO4" s="170" t="s">
        <v>71</v>
      </c>
      <c r="BP4" s="170" t="s">
        <v>611</v>
      </c>
      <c r="BQ4" s="170" t="s">
        <v>639</v>
      </c>
      <c r="BR4" s="171" t="s">
        <v>631</v>
      </c>
      <c r="BS4" s="171" t="s">
        <v>619</v>
      </c>
    </row>
    <row r="5" spans="1:76" ht="12" customHeight="1">
      <c r="A5" s="172" t="s">
        <v>402</v>
      </c>
      <c r="B5" s="171" t="s">
        <v>403</v>
      </c>
      <c r="C5" s="171" t="s">
        <v>39</v>
      </c>
      <c r="D5" s="171" t="s">
        <v>33</v>
      </c>
      <c r="E5" s="141" t="s">
        <v>545</v>
      </c>
      <c r="F5" s="288" t="s">
        <v>543</v>
      </c>
      <c r="G5" s="173" t="s">
        <v>37</v>
      </c>
      <c r="H5" s="173" t="s">
        <v>37</v>
      </c>
      <c r="I5" s="173" t="s">
        <v>37</v>
      </c>
      <c r="J5" s="173" t="s">
        <v>37</v>
      </c>
      <c r="K5" s="173" t="s">
        <v>37</v>
      </c>
      <c r="L5" s="173" t="s">
        <v>37</v>
      </c>
      <c r="M5" s="174">
        <v>10</v>
      </c>
      <c r="N5" s="174">
        <v>0</v>
      </c>
      <c r="O5" s="174">
        <v>0</v>
      </c>
      <c r="P5" s="149">
        <v>0</v>
      </c>
      <c r="Q5" s="78">
        <f t="shared" si="0"/>
        <v>10</v>
      </c>
      <c r="R5" s="175">
        <v>5</v>
      </c>
      <c r="S5" s="80">
        <f t="shared" si="1"/>
        <v>5</v>
      </c>
      <c r="T5" s="148">
        <v>5</v>
      </c>
      <c r="U5" s="174">
        <v>0</v>
      </c>
      <c r="V5" s="82">
        <f t="shared" si="2"/>
        <v>5</v>
      </c>
      <c r="W5" s="144">
        <v>10</v>
      </c>
      <c r="X5" s="144">
        <v>0</v>
      </c>
      <c r="Y5" s="144">
        <v>0</v>
      </c>
      <c r="Z5" s="145">
        <v>0</v>
      </c>
      <c r="AA5" s="83">
        <f t="shared" si="3"/>
        <v>10</v>
      </c>
      <c r="AB5" s="147">
        <v>4</v>
      </c>
      <c r="AC5" s="145">
        <v>4</v>
      </c>
      <c r="AD5" s="84">
        <f t="shared" si="4"/>
        <v>8</v>
      </c>
      <c r="AE5" s="148">
        <v>0</v>
      </c>
      <c r="AF5" s="149">
        <v>10</v>
      </c>
      <c r="AG5" s="85">
        <f t="shared" si="5"/>
        <v>10</v>
      </c>
      <c r="AH5" s="150">
        <v>5</v>
      </c>
      <c r="AI5" s="151">
        <v>5</v>
      </c>
      <c r="AJ5" s="88">
        <f t="shared" si="6"/>
        <v>10</v>
      </c>
      <c r="AK5" s="147">
        <v>3</v>
      </c>
      <c r="AL5" s="144">
        <v>5</v>
      </c>
      <c r="AM5" s="144">
        <v>5</v>
      </c>
      <c r="AN5" s="144">
        <v>5</v>
      </c>
      <c r="AO5" s="144">
        <v>9</v>
      </c>
      <c r="AP5" s="144">
        <v>5</v>
      </c>
      <c r="AQ5" s="145">
        <v>5</v>
      </c>
      <c r="AR5" s="89">
        <f t="shared" si="7"/>
        <v>37</v>
      </c>
      <c r="AS5" s="156">
        <f t="shared" si="8"/>
        <v>95</v>
      </c>
      <c r="AT5" s="157">
        <f t="shared" si="9"/>
        <v>0.95</v>
      </c>
      <c r="AU5" s="181" t="s">
        <v>72</v>
      </c>
      <c r="AV5" s="159" t="s">
        <v>714</v>
      </c>
      <c r="AW5" s="160">
        <v>15</v>
      </c>
      <c r="AX5" s="160">
        <v>56</v>
      </c>
      <c r="AY5" s="162" t="s">
        <v>716</v>
      </c>
      <c r="AZ5" s="163">
        <v>1000000</v>
      </c>
      <c r="BA5" s="163">
        <f>SUMIF(AY5, "x", AZ5)</f>
        <v>1000000</v>
      </c>
      <c r="BB5" s="103"/>
      <c r="BC5" s="164"/>
      <c r="BD5" s="177"/>
      <c r="BE5" s="112">
        <v>1250000</v>
      </c>
      <c r="BF5" s="166">
        <v>1250000</v>
      </c>
      <c r="BG5" s="167">
        <v>56</v>
      </c>
      <c r="BH5" s="167">
        <v>56</v>
      </c>
      <c r="BI5" s="169">
        <v>60283</v>
      </c>
      <c r="BJ5" s="112">
        <v>11675000</v>
      </c>
      <c r="BK5" s="113">
        <v>208482.14285714287</v>
      </c>
      <c r="BL5" s="113">
        <v>193.66985717366421</v>
      </c>
      <c r="BM5" s="171" t="s">
        <v>560</v>
      </c>
      <c r="BN5" s="170" t="s">
        <v>71</v>
      </c>
      <c r="BO5" s="170" t="s">
        <v>71</v>
      </c>
      <c r="BP5" s="170" t="s">
        <v>560</v>
      </c>
      <c r="BQ5" s="170" t="s">
        <v>706</v>
      </c>
      <c r="BR5" s="171" t="s">
        <v>631</v>
      </c>
      <c r="BS5" s="171" t="s">
        <v>619</v>
      </c>
    </row>
    <row r="6" spans="1:76" ht="12" customHeight="1">
      <c r="A6" s="172" t="s">
        <v>432</v>
      </c>
      <c r="B6" s="171" t="s">
        <v>433</v>
      </c>
      <c r="C6" s="171" t="s">
        <v>39</v>
      </c>
      <c r="D6" s="171" t="s">
        <v>33</v>
      </c>
      <c r="E6" s="141" t="s">
        <v>545</v>
      </c>
      <c r="F6" s="335" t="s">
        <v>543</v>
      </c>
      <c r="G6" s="173" t="s">
        <v>37</v>
      </c>
      <c r="H6" s="173" t="s">
        <v>37</v>
      </c>
      <c r="I6" s="173" t="s">
        <v>37</v>
      </c>
      <c r="J6" s="173" t="s">
        <v>37</v>
      </c>
      <c r="K6" s="173" t="s">
        <v>37</v>
      </c>
      <c r="L6" s="173" t="s">
        <v>37</v>
      </c>
      <c r="M6" s="174">
        <v>0</v>
      </c>
      <c r="N6" s="174">
        <v>0</v>
      </c>
      <c r="O6" s="174">
        <v>0</v>
      </c>
      <c r="P6" s="149">
        <v>10</v>
      </c>
      <c r="Q6" s="78">
        <f t="shared" si="0"/>
        <v>10</v>
      </c>
      <c r="R6" s="175">
        <v>5</v>
      </c>
      <c r="S6" s="80">
        <f t="shared" si="1"/>
        <v>5</v>
      </c>
      <c r="T6" s="148">
        <v>5</v>
      </c>
      <c r="U6" s="174">
        <v>5</v>
      </c>
      <c r="V6" s="82">
        <f t="shared" si="2"/>
        <v>5</v>
      </c>
      <c r="W6" s="144">
        <v>0</v>
      </c>
      <c r="X6" s="144">
        <v>0</v>
      </c>
      <c r="Y6" s="144">
        <v>10</v>
      </c>
      <c r="Z6" s="145">
        <v>0</v>
      </c>
      <c r="AA6" s="83">
        <f t="shared" si="3"/>
        <v>10</v>
      </c>
      <c r="AB6" s="147">
        <v>3</v>
      </c>
      <c r="AC6" s="145">
        <v>4</v>
      </c>
      <c r="AD6" s="84">
        <f t="shared" si="4"/>
        <v>7</v>
      </c>
      <c r="AE6" s="148">
        <v>10</v>
      </c>
      <c r="AF6" s="149">
        <v>0</v>
      </c>
      <c r="AG6" s="85">
        <f t="shared" si="5"/>
        <v>10</v>
      </c>
      <c r="AH6" s="150">
        <v>5</v>
      </c>
      <c r="AI6" s="151">
        <v>5</v>
      </c>
      <c r="AJ6" s="88">
        <f t="shared" si="6"/>
        <v>10</v>
      </c>
      <c r="AK6" s="147">
        <v>3</v>
      </c>
      <c r="AL6" s="144">
        <v>5</v>
      </c>
      <c r="AM6" s="144">
        <v>5</v>
      </c>
      <c r="AN6" s="144">
        <v>5</v>
      </c>
      <c r="AO6" s="144">
        <v>10</v>
      </c>
      <c r="AP6" s="144">
        <v>5</v>
      </c>
      <c r="AQ6" s="145">
        <v>4</v>
      </c>
      <c r="AR6" s="89">
        <f t="shared" si="7"/>
        <v>37</v>
      </c>
      <c r="AS6" s="156">
        <f t="shared" si="8"/>
        <v>94</v>
      </c>
      <c r="AT6" s="157">
        <f t="shared" si="9"/>
        <v>0.94</v>
      </c>
      <c r="AU6" s="176" t="s">
        <v>709</v>
      </c>
      <c r="AV6" s="159" t="s">
        <v>714</v>
      </c>
      <c r="AW6" s="160">
        <v>15</v>
      </c>
      <c r="AX6" s="160">
        <v>64</v>
      </c>
      <c r="AY6" s="162"/>
      <c r="AZ6" s="163">
        <v>866000</v>
      </c>
      <c r="BA6" s="163"/>
      <c r="BB6" s="103"/>
      <c r="BC6" s="164"/>
      <c r="BD6" s="177"/>
      <c r="BE6" s="112">
        <v>1250000</v>
      </c>
      <c r="BF6" s="166"/>
      <c r="BG6" s="167">
        <v>53</v>
      </c>
      <c r="BH6" s="167">
        <v>64</v>
      </c>
      <c r="BI6" s="169">
        <v>74605</v>
      </c>
      <c r="BJ6" s="112">
        <v>13078150</v>
      </c>
      <c r="BK6" s="113">
        <v>204346.09375</v>
      </c>
      <c r="BL6" s="113">
        <v>175.29857248173715</v>
      </c>
      <c r="BM6" s="141" t="s">
        <v>641</v>
      </c>
      <c r="BN6" s="215" t="s">
        <v>642</v>
      </c>
      <c r="BO6" s="215" t="s">
        <v>71</v>
      </c>
      <c r="BP6" s="170" t="s">
        <v>596</v>
      </c>
      <c r="BQ6" s="170" t="s">
        <v>642</v>
      </c>
      <c r="BR6" s="171" t="s">
        <v>631</v>
      </c>
      <c r="BS6" s="171" t="s">
        <v>622</v>
      </c>
    </row>
    <row r="7" spans="1:76" ht="12" customHeight="1">
      <c r="A7" s="172" t="s">
        <v>309</v>
      </c>
      <c r="B7" s="171" t="s">
        <v>310</v>
      </c>
      <c r="C7" s="171" t="s">
        <v>39</v>
      </c>
      <c r="D7" s="171" t="s">
        <v>33</v>
      </c>
      <c r="E7" s="141" t="s">
        <v>545</v>
      </c>
      <c r="F7" s="335" t="s">
        <v>543</v>
      </c>
      <c r="G7" s="173" t="s">
        <v>37</v>
      </c>
      <c r="H7" s="173" t="s">
        <v>37</v>
      </c>
      <c r="I7" s="173" t="s">
        <v>37</v>
      </c>
      <c r="J7" s="173" t="s">
        <v>37</v>
      </c>
      <c r="K7" s="173" t="s">
        <v>37</v>
      </c>
      <c r="L7" s="173" t="s">
        <v>37</v>
      </c>
      <c r="M7" s="174">
        <v>10</v>
      </c>
      <c r="N7" s="174">
        <v>0</v>
      </c>
      <c r="O7" s="174">
        <v>0</v>
      </c>
      <c r="P7" s="149">
        <v>10</v>
      </c>
      <c r="Q7" s="78">
        <f t="shared" si="0"/>
        <v>10</v>
      </c>
      <c r="R7" s="175">
        <v>5</v>
      </c>
      <c r="S7" s="80">
        <f t="shared" si="1"/>
        <v>5</v>
      </c>
      <c r="T7" s="148">
        <v>0</v>
      </c>
      <c r="U7" s="174">
        <v>5</v>
      </c>
      <c r="V7" s="82">
        <f t="shared" si="2"/>
        <v>5</v>
      </c>
      <c r="W7" s="144">
        <v>10</v>
      </c>
      <c r="X7" s="144">
        <v>0</v>
      </c>
      <c r="Y7" s="144">
        <v>0</v>
      </c>
      <c r="Z7" s="145">
        <v>0</v>
      </c>
      <c r="AA7" s="83">
        <f t="shared" si="3"/>
        <v>10</v>
      </c>
      <c r="AB7" s="147">
        <v>2</v>
      </c>
      <c r="AC7" s="145">
        <v>4</v>
      </c>
      <c r="AD7" s="84">
        <f t="shared" si="4"/>
        <v>6</v>
      </c>
      <c r="AE7" s="148">
        <v>10</v>
      </c>
      <c r="AF7" s="149">
        <v>0</v>
      </c>
      <c r="AG7" s="85">
        <f t="shared" si="5"/>
        <v>10</v>
      </c>
      <c r="AH7" s="150">
        <v>5</v>
      </c>
      <c r="AI7" s="151">
        <v>5</v>
      </c>
      <c r="AJ7" s="88">
        <f t="shared" si="6"/>
        <v>10</v>
      </c>
      <c r="AK7" s="147">
        <v>3</v>
      </c>
      <c r="AL7" s="144">
        <v>5</v>
      </c>
      <c r="AM7" s="144">
        <v>5</v>
      </c>
      <c r="AN7" s="144">
        <v>5</v>
      </c>
      <c r="AO7" s="144">
        <v>10</v>
      </c>
      <c r="AP7" s="144">
        <v>5</v>
      </c>
      <c r="AQ7" s="145">
        <v>5</v>
      </c>
      <c r="AR7" s="89">
        <f t="shared" si="7"/>
        <v>38</v>
      </c>
      <c r="AS7" s="156">
        <f t="shared" si="8"/>
        <v>94</v>
      </c>
      <c r="AT7" s="157">
        <f t="shared" si="9"/>
        <v>0.94</v>
      </c>
      <c r="AU7" s="176" t="s">
        <v>709</v>
      </c>
      <c r="AV7" s="159" t="s">
        <v>714</v>
      </c>
      <c r="AW7" s="160">
        <v>15</v>
      </c>
      <c r="AX7" s="160">
        <v>56</v>
      </c>
      <c r="AY7" s="162"/>
      <c r="AZ7" s="163">
        <v>1000000</v>
      </c>
      <c r="BA7" s="163"/>
      <c r="BB7" s="163"/>
      <c r="BC7" s="164"/>
      <c r="BD7" s="177"/>
      <c r="BE7" s="112">
        <v>1250000</v>
      </c>
      <c r="BF7" s="166"/>
      <c r="BG7" s="167">
        <v>56</v>
      </c>
      <c r="BH7" s="167">
        <v>56</v>
      </c>
      <c r="BI7" s="169">
        <v>64908</v>
      </c>
      <c r="BJ7" s="112">
        <v>12031241</v>
      </c>
      <c r="BK7" s="113">
        <v>214843.58928571429</v>
      </c>
      <c r="BL7" s="113">
        <v>185.35836876810254</v>
      </c>
      <c r="BM7" s="171" t="s">
        <v>633</v>
      </c>
      <c r="BN7" s="171" t="s">
        <v>572</v>
      </c>
      <c r="BO7" s="171" t="s">
        <v>580</v>
      </c>
      <c r="BP7" s="170" t="s">
        <v>593</v>
      </c>
      <c r="BQ7" s="170"/>
      <c r="BR7" s="171" t="s">
        <v>631</v>
      </c>
      <c r="BS7" s="171" t="s">
        <v>620</v>
      </c>
    </row>
    <row r="8" spans="1:76" ht="12" customHeight="1">
      <c r="A8" s="172" t="s">
        <v>398</v>
      </c>
      <c r="B8" s="171" t="s">
        <v>399</v>
      </c>
      <c r="C8" s="171" t="s">
        <v>38</v>
      </c>
      <c r="D8" s="171" t="s">
        <v>32</v>
      </c>
      <c r="E8" s="141" t="s">
        <v>545</v>
      </c>
      <c r="F8" s="335" t="s">
        <v>543</v>
      </c>
      <c r="G8" s="173" t="s">
        <v>37</v>
      </c>
      <c r="H8" s="173" t="s">
        <v>37</v>
      </c>
      <c r="I8" s="173" t="s">
        <v>37</v>
      </c>
      <c r="J8" s="173" t="s">
        <v>37</v>
      </c>
      <c r="K8" s="173" t="s">
        <v>37</v>
      </c>
      <c r="L8" s="173" t="s">
        <v>37</v>
      </c>
      <c r="M8" s="174">
        <v>10</v>
      </c>
      <c r="N8" s="174">
        <v>0</v>
      </c>
      <c r="O8" s="174">
        <v>0</v>
      </c>
      <c r="P8" s="149">
        <v>0</v>
      </c>
      <c r="Q8" s="78">
        <f t="shared" si="0"/>
        <v>10</v>
      </c>
      <c r="R8" s="175">
        <v>5</v>
      </c>
      <c r="S8" s="80">
        <f t="shared" si="1"/>
        <v>5</v>
      </c>
      <c r="T8" s="148">
        <v>5</v>
      </c>
      <c r="U8" s="174">
        <v>0</v>
      </c>
      <c r="V8" s="82">
        <f t="shared" si="2"/>
        <v>5</v>
      </c>
      <c r="W8" s="144">
        <v>10</v>
      </c>
      <c r="X8" s="144">
        <v>0</v>
      </c>
      <c r="Y8" s="144">
        <v>0</v>
      </c>
      <c r="Z8" s="145">
        <v>0</v>
      </c>
      <c r="AA8" s="83">
        <f t="shared" si="3"/>
        <v>10</v>
      </c>
      <c r="AB8" s="147">
        <v>0</v>
      </c>
      <c r="AC8" s="145">
        <v>5</v>
      </c>
      <c r="AD8" s="84">
        <f t="shared" si="4"/>
        <v>5</v>
      </c>
      <c r="AE8" s="148">
        <v>0</v>
      </c>
      <c r="AF8" s="149">
        <v>10</v>
      </c>
      <c r="AG8" s="85">
        <f t="shared" si="5"/>
        <v>10</v>
      </c>
      <c r="AH8" s="150">
        <v>5</v>
      </c>
      <c r="AI8" s="151">
        <v>5</v>
      </c>
      <c r="AJ8" s="88">
        <f t="shared" si="6"/>
        <v>10</v>
      </c>
      <c r="AK8" s="147">
        <v>3</v>
      </c>
      <c r="AL8" s="144">
        <v>5</v>
      </c>
      <c r="AM8" s="144">
        <v>5</v>
      </c>
      <c r="AN8" s="144">
        <v>5</v>
      </c>
      <c r="AO8" s="144">
        <v>10</v>
      </c>
      <c r="AP8" s="144">
        <v>5</v>
      </c>
      <c r="AQ8" s="145">
        <v>5</v>
      </c>
      <c r="AR8" s="89">
        <f t="shared" si="7"/>
        <v>38</v>
      </c>
      <c r="AS8" s="156">
        <f t="shared" si="8"/>
        <v>93</v>
      </c>
      <c r="AT8" s="157">
        <f t="shared" si="9"/>
        <v>0.93</v>
      </c>
      <c r="AU8" s="176" t="s">
        <v>709</v>
      </c>
      <c r="AV8" s="159" t="s">
        <v>715</v>
      </c>
      <c r="AW8" s="160">
        <v>11</v>
      </c>
      <c r="AX8" s="160">
        <v>56</v>
      </c>
      <c r="AY8" s="162"/>
      <c r="AZ8" s="163">
        <v>970000</v>
      </c>
      <c r="BA8" s="163"/>
      <c r="BB8" s="163"/>
      <c r="BC8" s="164"/>
      <c r="BD8" s="177"/>
      <c r="BE8" s="112">
        <v>1250000</v>
      </c>
      <c r="BF8" s="166"/>
      <c r="BG8" s="167">
        <v>56</v>
      </c>
      <c r="BH8" s="167">
        <v>56</v>
      </c>
      <c r="BI8" s="169">
        <v>53598</v>
      </c>
      <c r="BJ8" s="112">
        <v>11757544</v>
      </c>
      <c r="BK8" s="113">
        <v>209956.14285714287</v>
      </c>
      <c r="BL8" s="113">
        <v>219.36534945333781</v>
      </c>
      <c r="BM8" s="171" t="s">
        <v>555</v>
      </c>
      <c r="BN8" s="171" t="s">
        <v>638</v>
      </c>
      <c r="BO8" s="171" t="s">
        <v>71</v>
      </c>
      <c r="BP8" s="170" t="s">
        <v>590</v>
      </c>
      <c r="BQ8" s="170" t="s">
        <v>638</v>
      </c>
      <c r="BR8" s="171" t="s">
        <v>631</v>
      </c>
      <c r="BS8" s="171" t="s">
        <v>619</v>
      </c>
    </row>
    <row r="9" spans="1:76" ht="12" customHeight="1">
      <c r="A9" s="172" t="s">
        <v>311</v>
      </c>
      <c r="B9" s="171" t="s">
        <v>312</v>
      </c>
      <c r="C9" s="171" t="s">
        <v>39</v>
      </c>
      <c r="D9" s="171" t="s">
        <v>33</v>
      </c>
      <c r="E9" s="141" t="s">
        <v>545</v>
      </c>
      <c r="F9" s="335" t="s">
        <v>543</v>
      </c>
      <c r="G9" s="173" t="s">
        <v>37</v>
      </c>
      <c r="H9" s="173" t="s">
        <v>37</v>
      </c>
      <c r="I9" s="173" t="s">
        <v>37</v>
      </c>
      <c r="J9" s="173" t="s">
        <v>37</v>
      </c>
      <c r="K9" s="173" t="s">
        <v>37</v>
      </c>
      <c r="L9" s="173" t="s">
        <v>37</v>
      </c>
      <c r="M9" s="174">
        <v>10</v>
      </c>
      <c r="N9" s="174">
        <v>0</v>
      </c>
      <c r="O9" s="174">
        <v>0</v>
      </c>
      <c r="P9" s="149">
        <v>0</v>
      </c>
      <c r="Q9" s="78">
        <f t="shared" si="0"/>
        <v>10</v>
      </c>
      <c r="R9" s="175">
        <v>5</v>
      </c>
      <c r="S9" s="80">
        <f t="shared" si="1"/>
        <v>5</v>
      </c>
      <c r="T9" s="148">
        <v>0</v>
      </c>
      <c r="U9" s="174">
        <v>5</v>
      </c>
      <c r="V9" s="82">
        <f t="shared" si="2"/>
        <v>5</v>
      </c>
      <c r="W9" s="144">
        <v>10</v>
      </c>
      <c r="X9" s="144">
        <v>0</v>
      </c>
      <c r="Y9" s="144">
        <v>0</v>
      </c>
      <c r="Z9" s="145">
        <v>0</v>
      </c>
      <c r="AA9" s="83">
        <f t="shared" si="3"/>
        <v>10</v>
      </c>
      <c r="AB9" s="147">
        <v>4</v>
      </c>
      <c r="AC9" s="145">
        <v>4</v>
      </c>
      <c r="AD9" s="84">
        <f t="shared" si="4"/>
        <v>8</v>
      </c>
      <c r="AE9" s="148">
        <v>10</v>
      </c>
      <c r="AF9" s="149">
        <v>0</v>
      </c>
      <c r="AG9" s="85">
        <f t="shared" si="5"/>
        <v>10</v>
      </c>
      <c r="AH9" s="150">
        <v>5</v>
      </c>
      <c r="AI9" s="151">
        <v>5</v>
      </c>
      <c r="AJ9" s="88">
        <f t="shared" si="6"/>
        <v>10</v>
      </c>
      <c r="AK9" s="147">
        <v>3</v>
      </c>
      <c r="AL9" s="144">
        <v>5</v>
      </c>
      <c r="AM9" s="144">
        <v>5</v>
      </c>
      <c r="AN9" s="144">
        <v>5</v>
      </c>
      <c r="AO9" s="144">
        <v>9</v>
      </c>
      <c r="AP9" s="144">
        <v>5</v>
      </c>
      <c r="AQ9" s="145">
        <v>3</v>
      </c>
      <c r="AR9" s="89">
        <f t="shared" si="7"/>
        <v>35</v>
      </c>
      <c r="AS9" s="156">
        <f t="shared" si="8"/>
        <v>93</v>
      </c>
      <c r="AT9" s="157">
        <f t="shared" si="9"/>
        <v>0.93</v>
      </c>
      <c r="AU9" s="176" t="s">
        <v>709</v>
      </c>
      <c r="AV9" s="159" t="s">
        <v>715</v>
      </c>
      <c r="AW9" s="160">
        <v>15</v>
      </c>
      <c r="AX9" s="160">
        <v>50</v>
      </c>
      <c r="AY9" s="162"/>
      <c r="AZ9" s="163">
        <v>900000</v>
      </c>
      <c r="BA9" s="163"/>
      <c r="BB9" s="163"/>
      <c r="BC9" s="164"/>
      <c r="BD9" s="177"/>
      <c r="BE9" s="184">
        <v>1250000</v>
      </c>
      <c r="BF9" s="166"/>
      <c r="BG9" s="167">
        <v>50</v>
      </c>
      <c r="BH9" s="167">
        <v>50</v>
      </c>
      <c r="BI9" s="169">
        <v>52586</v>
      </c>
      <c r="BJ9" s="112">
        <v>9912229</v>
      </c>
      <c r="BK9" s="113">
        <v>198244.58</v>
      </c>
      <c r="BL9" s="113">
        <v>188.49558817936332</v>
      </c>
      <c r="BM9" s="141" t="s">
        <v>634</v>
      </c>
      <c r="BN9" s="141" t="s">
        <v>573</v>
      </c>
      <c r="BO9" s="141" t="s">
        <v>587</v>
      </c>
      <c r="BP9" s="170" t="s">
        <v>635</v>
      </c>
      <c r="BQ9" s="170"/>
      <c r="BR9" s="171" t="s">
        <v>631</v>
      </c>
      <c r="BS9" s="171" t="s">
        <v>621</v>
      </c>
    </row>
    <row r="10" spans="1:76" ht="12" customHeight="1">
      <c r="A10" s="172" t="s">
        <v>372</v>
      </c>
      <c r="B10" s="171" t="s">
        <v>373</v>
      </c>
      <c r="C10" s="171" t="s">
        <v>39</v>
      </c>
      <c r="D10" s="171" t="s">
        <v>33</v>
      </c>
      <c r="E10" s="141" t="s">
        <v>545</v>
      </c>
      <c r="F10" s="335" t="s">
        <v>543</v>
      </c>
      <c r="G10" s="173" t="s">
        <v>37</v>
      </c>
      <c r="H10" s="173" t="s">
        <v>37</v>
      </c>
      <c r="I10" s="173" t="s">
        <v>37</v>
      </c>
      <c r="J10" s="173" t="s">
        <v>37</v>
      </c>
      <c r="K10" s="173" t="s">
        <v>37</v>
      </c>
      <c r="L10" s="173" t="s">
        <v>37</v>
      </c>
      <c r="M10" s="174">
        <v>10</v>
      </c>
      <c r="N10" s="174">
        <v>0</v>
      </c>
      <c r="O10" s="174">
        <v>0</v>
      </c>
      <c r="P10" s="149">
        <v>0</v>
      </c>
      <c r="Q10" s="78">
        <f t="shared" si="0"/>
        <v>10</v>
      </c>
      <c r="R10" s="175">
        <v>5</v>
      </c>
      <c r="S10" s="80">
        <f t="shared" si="1"/>
        <v>5</v>
      </c>
      <c r="T10" s="148">
        <v>5</v>
      </c>
      <c r="U10" s="174">
        <v>0</v>
      </c>
      <c r="V10" s="82">
        <f t="shared" si="2"/>
        <v>5</v>
      </c>
      <c r="W10" s="144">
        <v>10</v>
      </c>
      <c r="X10" s="144">
        <v>0</v>
      </c>
      <c r="Y10" s="144">
        <v>0</v>
      </c>
      <c r="Z10" s="145">
        <v>0</v>
      </c>
      <c r="AA10" s="83">
        <f t="shared" si="3"/>
        <v>10</v>
      </c>
      <c r="AB10" s="147">
        <v>5</v>
      </c>
      <c r="AC10" s="145">
        <v>4</v>
      </c>
      <c r="AD10" s="84">
        <f t="shared" si="4"/>
        <v>9</v>
      </c>
      <c r="AE10" s="148">
        <v>0</v>
      </c>
      <c r="AF10" s="149">
        <v>10</v>
      </c>
      <c r="AG10" s="85">
        <f t="shared" si="5"/>
        <v>10</v>
      </c>
      <c r="AH10" s="150">
        <v>5</v>
      </c>
      <c r="AI10" s="151">
        <v>5</v>
      </c>
      <c r="AJ10" s="88">
        <f t="shared" si="6"/>
        <v>10</v>
      </c>
      <c r="AK10" s="147">
        <v>1</v>
      </c>
      <c r="AL10" s="144">
        <v>5</v>
      </c>
      <c r="AM10" s="144">
        <v>5</v>
      </c>
      <c r="AN10" s="144">
        <v>5</v>
      </c>
      <c r="AO10" s="144">
        <v>8</v>
      </c>
      <c r="AP10" s="144">
        <v>5</v>
      </c>
      <c r="AQ10" s="145">
        <v>3</v>
      </c>
      <c r="AR10" s="89">
        <f t="shared" si="7"/>
        <v>32</v>
      </c>
      <c r="AS10" s="156">
        <f t="shared" si="8"/>
        <v>91</v>
      </c>
      <c r="AT10" s="157">
        <f t="shared" si="9"/>
        <v>0.91</v>
      </c>
      <c r="AU10" s="176" t="s">
        <v>72</v>
      </c>
      <c r="AV10" s="159" t="s">
        <v>715</v>
      </c>
      <c r="AW10" s="160">
        <v>15</v>
      </c>
      <c r="AX10" s="160">
        <v>48</v>
      </c>
      <c r="AY10" s="162"/>
      <c r="AZ10" s="163">
        <v>863980.28999999992</v>
      </c>
      <c r="BA10" s="163"/>
      <c r="BB10" s="185"/>
      <c r="BC10" s="164"/>
      <c r="BD10" s="177"/>
      <c r="BE10" s="112">
        <v>1250000</v>
      </c>
      <c r="BF10" s="166"/>
      <c r="BG10" s="167">
        <v>48</v>
      </c>
      <c r="BH10" s="167">
        <v>48</v>
      </c>
      <c r="BI10" s="169">
        <v>52900</v>
      </c>
      <c r="BJ10" s="112">
        <v>10452300</v>
      </c>
      <c r="BK10" s="113">
        <v>217756.25</v>
      </c>
      <c r="BL10" s="113">
        <v>197.58601134215502</v>
      </c>
      <c r="BM10" s="171" t="s">
        <v>560</v>
      </c>
      <c r="BN10" s="171" t="s">
        <v>71</v>
      </c>
      <c r="BO10" s="171" t="s">
        <v>71</v>
      </c>
      <c r="BP10" s="170" t="s">
        <v>560</v>
      </c>
      <c r="BQ10" s="170" t="s">
        <v>706</v>
      </c>
      <c r="BR10" s="171" t="s">
        <v>631</v>
      </c>
      <c r="BS10" s="171" t="s">
        <v>619</v>
      </c>
    </row>
    <row r="11" spans="1:76" ht="12" customHeight="1">
      <c r="A11" s="172" t="s">
        <v>307</v>
      </c>
      <c r="B11" s="171" t="s">
        <v>308</v>
      </c>
      <c r="C11" s="171" t="s">
        <v>38</v>
      </c>
      <c r="D11" s="171" t="s">
        <v>32</v>
      </c>
      <c r="E11" s="141" t="s">
        <v>545</v>
      </c>
      <c r="F11" s="335" t="s">
        <v>543</v>
      </c>
      <c r="G11" s="173" t="s">
        <v>37</v>
      </c>
      <c r="H11" s="173" t="s">
        <v>37</v>
      </c>
      <c r="I11" s="173" t="s">
        <v>37</v>
      </c>
      <c r="J11" s="173" t="s">
        <v>37</v>
      </c>
      <c r="K11" s="173" t="s">
        <v>37</v>
      </c>
      <c r="L11" s="173" t="s">
        <v>37</v>
      </c>
      <c r="M11" s="174">
        <v>0</v>
      </c>
      <c r="N11" s="174">
        <v>10</v>
      </c>
      <c r="O11" s="174">
        <v>0</v>
      </c>
      <c r="P11" s="149">
        <v>0</v>
      </c>
      <c r="Q11" s="78">
        <f t="shared" si="0"/>
        <v>10</v>
      </c>
      <c r="R11" s="175">
        <v>5</v>
      </c>
      <c r="S11" s="80">
        <f t="shared" si="1"/>
        <v>5</v>
      </c>
      <c r="T11" s="148">
        <v>5</v>
      </c>
      <c r="U11" s="174">
        <v>0</v>
      </c>
      <c r="V11" s="82">
        <f t="shared" si="2"/>
        <v>5</v>
      </c>
      <c r="W11" s="144">
        <v>10</v>
      </c>
      <c r="X11" s="144">
        <v>0</v>
      </c>
      <c r="Y11" s="144">
        <v>0</v>
      </c>
      <c r="Z11" s="145">
        <v>0</v>
      </c>
      <c r="AA11" s="83">
        <f t="shared" si="3"/>
        <v>10</v>
      </c>
      <c r="AB11" s="147">
        <v>3</v>
      </c>
      <c r="AC11" s="145">
        <v>5</v>
      </c>
      <c r="AD11" s="84">
        <f t="shared" si="4"/>
        <v>8</v>
      </c>
      <c r="AE11" s="148">
        <v>0</v>
      </c>
      <c r="AF11" s="149">
        <v>10</v>
      </c>
      <c r="AG11" s="85">
        <f t="shared" si="5"/>
        <v>10</v>
      </c>
      <c r="AH11" s="150">
        <v>5</v>
      </c>
      <c r="AI11" s="151">
        <v>5</v>
      </c>
      <c r="AJ11" s="88">
        <f t="shared" si="6"/>
        <v>10</v>
      </c>
      <c r="AK11" s="147">
        <v>3</v>
      </c>
      <c r="AL11" s="144">
        <v>5</v>
      </c>
      <c r="AM11" s="144">
        <v>5</v>
      </c>
      <c r="AN11" s="144">
        <v>5</v>
      </c>
      <c r="AO11" s="144">
        <v>7</v>
      </c>
      <c r="AP11" s="144">
        <v>5</v>
      </c>
      <c r="AQ11" s="145">
        <v>0</v>
      </c>
      <c r="AR11" s="89">
        <f t="shared" si="7"/>
        <v>30</v>
      </c>
      <c r="AS11" s="156">
        <f t="shared" si="8"/>
        <v>88</v>
      </c>
      <c r="AT11" s="157">
        <f t="shared" si="9"/>
        <v>0.88</v>
      </c>
      <c r="AU11" s="176" t="s">
        <v>709</v>
      </c>
      <c r="AV11" s="159" t="s">
        <v>715</v>
      </c>
      <c r="AW11" s="160">
        <v>11</v>
      </c>
      <c r="AX11" s="160">
        <v>52</v>
      </c>
      <c r="AY11" s="162"/>
      <c r="AZ11" s="163">
        <v>936000</v>
      </c>
      <c r="BA11" s="163"/>
      <c r="BB11" s="185"/>
      <c r="BC11" s="164"/>
      <c r="BD11" s="177"/>
      <c r="BE11" s="112">
        <v>1250000</v>
      </c>
      <c r="BF11" s="166"/>
      <c r="BG11" s="167">
        <v>52</v>
      </c>
      <c r="BH11" s="167">
        <v>52</v>
      </c>
      <c r="BI11" s="169">
        <v>58455</v>
      </c>
      <c r="BJ11" s="112">
        <v>13647270</v>
      </c>
      <c r="BK11" s="113">
        <v>262447.5</v>
      </c>
      <c r="BL11" s="113">
        <v>233.4662560944316</v>
      </c>
      <c r="BM11" s="171" t="s">
        <v>547</v>
      </c>
      <c r="BN11" s="171" t="s">
        <v>71</v>
      </c>
      <c r="BO11" s="171" t="s">
        <v>71</v>
      </c>
      <c r="BP11" s="170" t="s">
        <v>547</v>
      </c>
      <c r="BQ11" s="170" t="s">
        <v>706</v>
      </c>
      <c r="BR11" s="171" t="s">
        <v>631</v>
      </c>
      <c r="BS11" s="171" t="s">
        <v>619</v>
      </c>
    </row>
    <row r="12" spans="1:76" ht="12" customHeight="1">
      <c r="A12" s="172" t="s">
        <v>348</v>
      </c>
      <c r="B12" s="171" t="s">
        <v>349</v>
      </c>
      <c r="C12" s="171" t="s">
        <v>473</v>
      </c>
      <c r="D12" s="171" t="s">
        <v>517</v>
      </c>
      <c r="E12" s="141" t="s">
        <v>545</v>
      </c>
      <c r="F12" s="335" t="s">
        <v>543</v>
      </c>
      <c r="G12" s="173" t="s">
        <v>37</v>
      </c>
      <c r="H12" s="173" t="s">
        <v>37</v>
      </c>
      <c r="I12" s="173" t="s">
        <v>37</v>
      </c>
      <c r="J12" s="173" t="s">
        <v>37</v>
      </c>
      <c r="K12" s="173" t="s">
        <v>37</v>
      </c>
      <c r="L12" s="173" t="s">
        <v>37</v>
      </c>
      <c r="M12" s="174">
        <v>10</v>
      </c>
      <c r="N12" s="174">
        <v>0</v>
      </c>
      <c r="O12" s="174">
        <v>10</v>
      </c>
      <c r="P12" s="149">
        <v>0</v>
      </c>
      <c r="Q12" s="78">
        <f t="shared" si="0"/>
        <v>10</v>
      </c>
      <c r="R12" s="175">
        <v>5</v>
      </c>
      <c r="S12" s="80">
        <f t="shared" si="1"/>
        <v>5</v>
      </c>
      <c r="T12" s="148">
        <v>5</v>
      </c>
      <c r="U12" s="174">
        <v>0</v>
      </c>
      <c r="V12" s="82">
        <f t="shared" si="2"/>
        <v>5</v>
      </c>
      <c r="W12" s="144">
        <v>6</v>
      </c>
      <c r="X12" s="144">
        <v>10</v>
      </c>
      <c r="Y12" s="144">
        <v>0</v>
      </c>
      <c r="Z12" s="145">
        <v>0</v>
      </c>
      <c r="AA12" s="83">
        <f t="shared" si="3"/>
        <v>10</v>
      </c>
      <c r="AB12" s="147">
        <v>2</v>
      </c>
      <c r="AC12" s="145">
        <v>5</v>
      </c>
      <c r="AD12" s="84">
        <f t="shared" si="4"/>
        <v>7</v>
      </c>
      <c r="AE12" s="148">
        <v>10</v>
      </c>
      <c r="AF12" s="149">
        <v>10</v>
      </c>
      <c r="AG12" s="85">
        <f t="shared" si="5"/>
        <v>10</v>
      </c>
      <c r="AH12" s="150">
        <v>0</v>
      </c>
      <c r="AI12" s="151">
        <v>5</v>
      </c>
      <c r="AJ12" s="88">
        <f t="shared" si="6"/>
        <v>5</v>
      </c>
      <c r="AK12" s="147">
        <v>5</v>
      </c>
      <c r="AL12" s="144">
        <v>0</v>
      </c>
      <c r="AM12" s="144">
        <v>5</v>
      </c>
      <c r="AN12" s="144">
        <v>5</v>
      </c>
      <c r="AO12" s="144">
        <v>10</v>
      </c>
      <c r="AP12" s="144">
        <v>5</v>
      </c>
      <c r="AQ12" s="145">
        <v>5</v>
      </c>
      <c r="AR12" s="89">
        <f t="shared" si="7"/>
        <v>35</v>
      </c>
      <c r="AS12" s="156">
        <f t="shared" si="8"/>
        <v>87</v>
      </c>
      <c r="AT12" s="157">
        <f t="shared" si="9"/>
        <v>0.87</v>
      </c>
      <c r="AU12" s="176" t="s">
        <v>709</v>
      </c>
      <c r="AV12" s="159" t="s">
        <v>715</v>
      </c>
      <c r="AW12" s="160">
        <v>11</v>
      </c>
      <c r="AX12" s="160">
        <v>40</v>
      </c>
      <c r="AY12" s="162"/>
      <c r="AZ12" s="163">
        <v>1000000</v>
      </c>
      <c r="BA12" s="163"/>
      <c r="BB12" s="185">
        <v>600000</v>
      </c>
      <c r="BC12" s="164"/>
      <c r="BD12" s="177"/>
      <c r="BE12" s="112">
        <v>1250000</v>
      </c>
      <c r="BF12" s="166"/>
      <c r="BG12" s="167">
        <v>40</v>
      </c>
      <c r="BH12" s="167">
        <v>40</v>
      </c>
      <c r="BI12" s="169">
        <v>55889</v>
      </c>
      <c r="BJ12" s="112">
        <v>11799817</v>
      </c>
      <c r="BK12" s="113">
        <v>294995.42499999999</v>
      </c>
      <c r="BL12" s="113">
        <v>211.12950670078192</v>
      </c>
      <c r="BM12" s="171" t="s">
        <v>558</v>
      </c>
      <c r="BN12" s="171" t="s">
        <v>71</v>
      </c>
      <c r="BO12" s="171" t="s">
        <v>71</v>
      </c>
      <c r="BP12" s="170" t="s">
        <v>558</v>
      </c>
      <c r="BQ12" s="170"/>
      <c r="BR12" s="171" t="s">
        <v>631</v>
      </c>
      <c r="BS12" s="171" t="s">
        <v>619</v>
      </c>
    </row>
    <row r="13" spans="1:76" ht="12.75" customHeight="1">
      <c r="AX13" s="110"/>
      <c r="BA13" s="110"/>
    </row>
    <row r="14" spans="1:76" ht="12.75" customHeight="1">
      <c r="AX14" s="110"/>
    </row>
    <row r="15" spans="1:76" ht="12.75" customHeight="1">
      <c r="AX15" s="110"/>
    </row>
  </sheetData>
  <sortState ref="A3:CE19">
    <sortCondition descending="1" ref="AS3:AS19"/>
    <sortCondition descending="1" ref="AV3:AV19"/>
    <sortCondition ref="AW3:AW19"/>
    <sortCondition descending="1" ref="AX3:AX19"/>
  </sortState>
  <mergeCells count="15">
    <mergeCell ref="R1:S1"/>
    <mergeCell ref="A1:B1"/>
    <mergeCell ref="C1:F1"/>
    <mergeCell ref="M1:Q1"/>
    <mergeCell ref="T1:V1"/>
    <mergeCell ref="G1:L1"/>
    <mergeCell ref="BM1:BS1"/>
    <mergeCell ref="AY1:BF1"/>
    <mergeCell ref="BG1:BL1"/>
    <mergeCell ref="AE1:AG1"/>
    <mergeCell ref="W1:AA1"/>
    <mergeCell ref="AB1:AD1"/>
    <mergeCell ref="AK1:AR1"/>
    <mergeCell ref="AH1:AJ1"/>
    <mergeCell ref="AV1:AX1"/>
  </mergeCells>
  <dataValidations count="1">
    <dataValidation type="list" allowBlank="1" showInputMessage="1" showErrorMessage="1" sqref="F3:F12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3"/>
  <sheetViews>
    <sheetView showGridLines="0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2" sqref="F2"/>
    </sheetView>
  </sheetViews>
  <sheetFormatPr defaultColWidth="9.42578125" defaultRowHeight="12.75" customHeight="1"/>
  <cols>
    <col min="1" max="1" width="8.42578125" style="69" bestFit="1" customWidth="1"/>
    <col min="2" max="2" width="29" style="69" customWidth="1"/>
    <col min="3" max="3" width="11.42578125" style="69" customWidth="1"/>
    <col min="4" max="4" width="9.42578125" style="69" customWidth="1"/>
    <col min="5" max="5" width="11.7109375" style="69" customWidth="1"/>
    <col min="6" max="6" width="15" style="109" customWidth="1"/>
    <col min="7" max="7" width="9.42578125" style="69" customWidth="1"/>
    <col min="8" max="8" width="11.5703125" style="69" customWidth="1"/>
    <col min="9" max="11" width="9.42578125" style="69" customWidth="1"/>
    <col min="12" max="15" width="5.7109375" style="69" customWidth="1"/>
    <col min="16" max="16" width="7.85546875" style="69" customWidth="1"/>
    <col min="17" max="17" width="5.7109375" style="69" customWidth="1"/>
    <col min="18" max="18" width="11.7109375" style="69" customWidth="1"/>
    <col min="19" max="25" width="5.7109375" style="69" customWidth="1"/>
    <col min="26" max="26" width="8.85546875" style="69" customWidth="1"/>
    <col min="27" max="28" width="5.7109375" style="69" customWidth="1"/>
    <col min="29" max="29" width="9.42578125" style="69" customWidth="1"/>
    <col min="30" max="31" width="5.7109375" style="69" customWidth="1"/>
    <col min="32" max="32" width="6.28515625" style="69" customWidth="1"/>
    <col min="33" max="41" width="5.7109375" style="69" customWidth="1"/>
    <col min="42" max="43" width="9.42578125" style="69" customWidth="1"/>
    <col min="44" max="44" width="8.42578125" style="69" customWidth="1"/>
    <col min="45" max="45" width="13.5703125" style="69" customWidth="1"/>
    <col min="46" max="46" width="11" style="69" customWidth="1"/>
    <col min="47" max="47" width="11.7109375" style="69" customWidth="1"/>
    <col min="48" max="48" width="10" style="69" customWidth="1"/>
    <col min="49" max="49" width="9.42578125" style="69" customWidth="1"/>
    <col min="50" max="50" width="13.140625" style="69" customWidth="1"/>
    <col min="51" max="51" width="9.85546875" style="69" customWidth="1"/>
    <col min="52" max="52" width="7.7109375" style="69" customWidth="1"/>
    <col min="53" max="53" width="10.140625" style="69" customWidth="1"/>
    <col min="54" max="54" width="9.85546875" style="69" customWidth="1"/>
    <col min="55" max="55" width="7.7109375" style="69" customWidth="1"/>
    <col min="56" max="56" width="7.42578125" style="69" customWidth="1"/>
    <col min="57" max="57" width="10" style="69" customWidth="1"/>
    <col min="58" max="58" width="13.42578125" style="69" customWidth="1"/>
    <col min="59" max="59" width="9.85546875" style="69" customWidth="1"/>
    <col min="60" max="60" width="14.28515625" style="111" customWidth="1"/>
    <col min="61" max="61" width="28.85546875" style="69" customWidth="1"/>
    <col min="62" max="62" width="36" style="69" bestFit="1" customWidth="1"/>
    <col min="63" max="63" width="23.5703125" style="69" bestFit="1" customWidth="1"/>
    <col min="64" max="64" width="36.140625" style="69" bestFit="1" customWidth="1"/>
    <col min="65" max="65" width="35.7109375" style="69" customWidth="1"/>
    <col min="66" max="66" width="9.42578125" style="69"/>
    <col min="67" max="67" width="31.42578125" style="69" bestFit="1" customWidth="1"/>
    <col min="68" max="16384" width="9.42578125" style="69"/>
  </cols>
  <sheetData>
    <row r="1" spans="1:72" ht="78" customHeight="1">
      <c r="A1" s="392" t="s">
        <v>725</v>
      </c>
      <c r="B1" s="393"/>
      <c r="C1" s="432" t="s">
        <v>31</v>
      </c>
      <c r="D1" s="397"/>
      <c r="E1" s="397"/>
      <c r="F1" s="398"/>
      <c r="G1" s="433" t="s">
        <v>166</v>
      </c>
      <c r="H1" s="433"/>
      <c r="I1" s="433"/>
      <c r="J1" s="433"/>
      <c r="K1" s="433"/>
      <c r="L1" s="427" t="s">
        <v>229</v>
      </c>
      <c r="M1" s="427"/>
      <c r="N1" s="427"/>
      <c r="O1" s="427"/>
      <c r="P1" s="427"/>
      <c r="Q1" s="426" t="s">
        <v>233</v>
      </c>
      <c r="R1" s="426"/>
      <c r="S1" s="428" t="s">
        <v>230</v>
      </c>
      <c r="T1" s="428"/>
      <c r="U1" s="428"/>
      <c r="V1" s="389" t="s">
        <v>234</v>
      </c>
      <c r="W1" s="390"/>
      <c r="X1" s="390"/>
      <c r="Y1" s="390"/>
      <c r="Z1" s="391"/>
      <c r="AA1" s="411" t="s">
        <v>739</v>
      </c>
      <c r="AB1" s="412"/>
      <c r="AC1" s="413"/>
      <c r="AD1" s="388" t="s">
        <v>243</v>
      </c>
      <c r="AE1" s="388"/>
      <c r="AF1" s="431"/>
      <c r="AG1" s="399" t="s">
        <v>742</v>
      </c>
      <c r="AH1" s="400"/>
      <c r="AI1" s="401"/>
      <c r="AJ1" s="423" t="s">
        <v>743</v>
      </c>
      <c r="AK1" s="424"/>
      <c r="AL1" s="424"/>
      <c r="AM1" s="424"/>
      <c r="AN1" s="424"/>
      <c r="AO1" s="425"/>
      <c r="AP1" s="324">
        <v>100</v>
      </c>
      <c r="AQ1" s="324"/>
      <c r="AR1" s="418" t="s">
        <v>238</v>
      </c>
      <c r="AS1" s="419"/>
      <c r="AT1" s="419"/>
      <c r="AU1" s="430" t="s">
        <v>28</v>
      </c>
      <c r="AV1" s="414"/>
      <c r="AW1" s="414"/>
      <c r="AX1" s="414"/>
      <c r="AY1" s="414"/>
      <c r="AZ1" s="414"/>
      <c r="BA1" s="414"/>
      <c r="BB1" s="414"/>
      <c r="BC1" s="415" t="s">
        <v>163</v>
      </c>
      <c r="BD1" s="416"/>
      <c r="BE1" s="416"/>
      <c r="BF1" s="416"/>
      <c r="BG1" s="416"/>
      <c r="BH1" s="417"/>
      <c r="BI1" s="402" t="s">
        <v>164</v>
      </c>
      <c r="BJ1" s="403"/>
      <c r="BK1" s="403"/>
      <c r="BL1" s="403"/>
      <c r="BM1" s="403"/>
      <c r="BN1" s="403"/>
      <c r="BO1" s="404"/>
      <c r="BP1" s="134"/>
      <c r="BQ1" s="134"/>
      <c r="BR1" s="134"/>
      <c r="BS1" s="134"/>
      <c r="BT1" s="134"/>
    </row>
    <row r="2" spans="1:72" ht="105" customHeight="1">
      <c r="A2" s="322" t="s">
        <v>722</v>
      </c>
      <c r="B2" s="323" t="s">
        <v>1</v>
      </c>
      <c r="C2" s="297" t="s">
        <v>27</v>
      </c>
      <c r="D2" s="297" t="s">
        <v>21</v>
      </c>
      <c r="E2" s="232" t="s">
        <v>175</v>
      </c>
      <c r="F2" s="268" t="s">
        <v>227</v>
      </c>
      <c r="G2" s="267" t="s">
        <v>180</v>
      </c>
      <c r="H2" s="267" t="s">
        <v>723</v>
      </c>
      <c r="I2" s="267" t="s">
        <v>210</v>
      </c>
      <c r="J2" s="267" t="s">
        <v>239</v>
      </c>
      <c r="K2" s="267" t="s">
        <v>242</v>
      </c>
      <c r="L2" s="186" t="s">
        <v>228</v>
      </c>
      <c r="M2" s="188" t="s">
        <v>154</v>
      </c>
      <c r="N2" s="188" t="s">
        <v>155</v>
      </c>
      <c r="O2" s="186" t="s">
        <v>156</v>
      </c>
      <c r="P2" s="189" t="s">
        <v>144</v>
      </c>
      <c r="Q2" s="190" t="s">
        <v>212</v>
      </c>
      <c r="R2" s="191" t="s">
        <v>144</v>
      </c>
      <c r="S2" s="192" t="s">
        <v>188</v>
      </c>
      <c r="T2" s="192" t="s">
        <v>223</v>
      </c>
      <c r="U2" s="193" t="s">
        <v>144</v>
      </c>
      <c r="V2" s="194" t="s">
        <v>194</v>
      </c>
      <c r="W2" s="195" t="s">
        <v>193</v>
      </c>
      <c r="X2" s="195" t="s">
        <v>191</v>
      </c>
      <c r="Y2" s="195" t="s">
        <v>192</v>
      </c>
      <c r="Z2" s="196" t="s">
        <v>145</v>
      </c>
      <c r="AA2" s="139" t="s">
        <v>157</v>
      </c>
      <c r="AB2" s="139" t="s">
        <v>195</v>
      </c>
      <c r="AC2" s="198" t="s">
        <v>151</v>
      </c>
      <c r="AD2" s="199" t="s">
        <v>196</v>
      </c>
      <c r="AE2" s="199" t="s">
        <v>197</v>
      </c>
      <c r="AF2" s="200" t="s">
        <v>145</v>
      </c>
      <c r="AG2" s="201" t="s">
        <v>198</v>
      </c>
      <c r="AH2" s="201" t="s">
        <v>199</v>
      </c>
      <c r="AI2" s="202" t="s">
        <v>151</v>
      </c>
      <c r="AJ2" s="203" t="s">
        <v>290</v>
      </c>
      <c r="AK2" s="204" t="s">
        <v>289</v>
      </c>
      <c r="AL2" s="204" t="s">
        <v>224</v>
      </c>
      <c r="AM2" s="204" t="s">
        <v>205</v>
      </c>
      <c r="AN2" s="203" t="s">
        <v>208</v>
      </c>
      <c r="AO2" s="205" t="s">
        <v>145</v>
      </c>
      <c r="AP2" s="206" t="s">
        <v>13</v>
      </c>
      <c r="AQ2" s="207" t="s">
        <v>287</v>
      </c>
      <c r="AR2" s="209" t="s">
        <v>215</v>
      </c>
      <c r="AS2" s="209" t="s">
        <v>216</v>
      </c>
      <c r="AT2" s="210" t="s">
        <v>217</v>
      </c>
      <c r="AU2" s="329" t="s">
        <v>244</v>
      </c>
      <c r="AV2" s="330" t="s">
        <v>14</v>
      </c>
      <c r="AW2" s="331" t="s">
        <v>17</v>
      </c>
      <c r="AX2" s="331" t="s">
        <v>15</v>
      </c>
      <c r="AY2" s="331" t="s">
        <v>18</v>
      </c>
      <c r="AZ2" s="331" t="s">
        <v>19</v>
      </c>
      <c r="BA2" s="331" t="s">
        <v>16</v>
      </c>
      <c r="BB2" s="331" t="s">
        <v>20</v>
      </c>
      <c r="BC2" s="332" t="s">
        <v>76</v>
      </c>
      <c r="BD2" s="332" t="s">
        <v>77</v>
      </c>
      <c r="BE2" s="332" t="s">
        <v>65</v>
      </c>
      <c r="BF2" s="333" t="s">
        <v>22</v>
      </c>
      <c r="BG2" s="333" t="s">
        <v>23</v>
      </c>
      <c r="BH2" s="333" t="s">
        <v>66</v>
      </c>
      <c r="BI2" s="233" t="s">
        <v>24</v>
      </c>
      <c r="BJ2" s="233" t="s">
        <v>25</v>
      </c>
      <c r="BK2" s="233" t="s">
        <v>170</v>
      </c>
      <c r="BL2" s="233" t="s">
        <v>26</v>
      </c>
      <c r="BM2" s="233" t="s">
        <v>176</v>
      </c>
      <c r="BN2" s="233" t="s">
        <v>29</v>
      </c>
      <c r="BO2" s="233" t="s">
        <v>30</v>
      </c>
    </row>
    <row r="3" spans="1:72" ht="12" customHeight="1">
      <c r="A3" s="171" t="s">
        <v>327</v>
      </c>
      <c r="B3" s="377" t="s">
        <v>328</v>
      </c>
      <c r="C3" s="141" t="s">
        <v>39</v>
      </c>
      <c r="D3" s="141" t="s">
        <v>33</v>
      </c>
      <c r="E3" s="216" t="s">
        <v>546</v>
      </c>
      <c r="F3" s="142" t="s">
        <v>543</v>
      </c>
      <c r="G3" s="143" t="s">
        <v>37</v>
      </c>
      <c r="H3" s="143" t="s">
        <v>37</v>
      </c>
      <c r="I3" s="143" t="s">
        <v>37</v>
      </c>
      <c r="J3" s="143" t="s">
        <v>37</v>
      </c>
      <c r="K3" s="143" t="s">
        <v>37</v>
      </c>
      <c r="L3" s="144">
        <v>10</v>
      </c>
      <c r="M3" s="144">
        <v>0</v>
      </c>
      <c r="N3" s="144">
        <v>0</v>
      </c>
      <c r="O3" s="145">
        <v>0</v>
      </c>
      <c r="P3" s="78">
        <f t="shared" ref="P3:P19" si="0">IF(SUM(L3:O3)&gt;10,10,SUM(L3:O3))</f>
        <v>10</v>
      </c>
      <c r="Q3" s="146">
        <v>5</v>
      </c>
      <c r="R3" s="80">
        <f t="shared" ref="R3:R19" si="1">IF(Q3&gt;5,5,Q3)</f>
        <v>5</v>
      </c>
      <c r="S3" s="147">
        <v>5</v>
      </c>
      <c r="T3" s="145">
        <v>5</v>
      </c>
      <c r="U3" s="82">
        <f t="shared" ref="U3:U19" si="2">IF(SUM(S3:T3)&gt;5,5,SUM(S3:T3))</f>
        <v>5</v>
      </c>
      <c r="V3" s="147">
        <v>10</v>
      </c>
      <c r="W3" s="144">
        <v>0</v>
      </c>
      <c r="X3" s="144">
        <v>0</v>
      </c>
      <c r="Y3" s="145">
        <v>0</v>
      </c>
      <c r="Z3" s="83">
        <f t="shared" ref="Z3:Z8" si="3">IF(SUM(V3:Y3)&gt;10,10,SUM(V3:Y3))</f>
        <v>10</v>
      </c>
      <c r="AA3" s="147">
        <v>5</v>
      </c>
      <c r="AB3" s="145">
        <v>4</v>
      </c>
      <c r="AC3" s="84">
        <f t="shared" ref="AC3:AC19" si="4">IF(SUM(AA3:AB3)&gt;10,10,SUM(AA3:AB3))</f>
        <v>9</v>
      </c>
      <c r="AD3" s="148">
        <v>10</v>
      </c>
      <c r="AE3" s="149">
        <v>0</v>
      </c>
      <c r="AF3" s="85">
        <f t="shared" ref="AF3:AF19" si="5">IF(SUM(AD3:AE3)&gt;10,10,SUM(AD3:AE3))</f>
        <v>10</v>
      </c>
      <c r="AG3" s="150">
        <v>5</v>
      </c>
      <c r="AH3" s="151">
        <v>5</v>
      </c>
      <c r="AI3" s="152">
        <f t="shared" ref="AI3:AI19" si="6">IF(SUM(AG3:AH3)&gt;10,10,SUM(AG3:AH3))</f>
        <v>10</v>
      </c>
      <c r="AJ3" s="153">
        <v>5</v>
      </c>
      <c r="AK3" s="154">
        <v>4</v>
      </c>
      <c r="AL3" s="154">
        <v>10</v>
      </c>
      <c r="AM3" s="154">
        <v>5</v>
      </c>
      <c r="AN3" s="155">
        <v>15</v>
      </c>
      <c r="AO3" s="89">
        <f t="shared" ref="AO3:AO19" si="7">IF(SUM(AJ3:AN3)&gt;40,40,SUM(AJ3:AN3))</f>
        <v>39</v>
      </c>
      <c r="AP3" s="212">
        <f t="shared" ref="AP3:AP19" si="8">+AO3+AI3+AF3+AC3+Z3+U3+R3+P3</f>
        <v>98</v>
      </c>
      <c r="AQ3" s="213">
        <f t="shared" ref="AQ3:AQ19" si="9">+AP3/$AP$1</f>
        <v>0.98</v>
      </c>
      <c r="AR3" s="159" t="s">
        <v>715</v>
      </c>
      <c r="AS3" s="160">
        <v>33</v>
      </c>
      <c r="AT3" s="160">
        <v>62</v>
      </c>
      <c r="AU3" s="162" t="s">
        <v>716</v>
      </c>
      <c r="AV3" s="163">
        <v>928546.65</v>
      </c>
      <c r="AW3" s="164">
        <f>SUMIF(AU3, "x", AV3)</f>
        <v>928546.65</v>
      </c>
      <c r="AX3" s="113"/>
      <c r="AY3" s="164"/>
      <c r="AZ3" s="165"/>
      <c r="BA3" s="113"/>
      <c r="BB3" s="166"/>
      <c r="BC3" s="168">
        <v>62</v>
      </c>
      <c r="BD3" s="168">
        <v>62</v>
      </c>
      <c r="BE3" s="169">
        <v>53660</v>
      </c>
      <c r="BF3" s="112">
        <v>11659865</v>
      </c>
      <c r="BG3" s="113">
        <v>188062.33870967742</v>
      </c>
      <c r="BH3" s="113">
        <v>217.29155795751024</v>
      </c>
      <c r="BI3" s="182" t="s">
        <v>73</v>
      </c>
      <c r="BJ3" s="215" t="s">
        <v>71</v>
      </c>
      <c r="BK3" s="215" t="s">
        <v>71</v>
      </c>
      <c r="BL3" s="215" t="s">
        <v>73</v>
      </c>
      <c r="BM3" s="171"/>
      <c r="BN3" s="142" t="s">
        <v>631</v>
      </c>
      <c r="BO3" s="216" t="s">
        <v>553</v>
      </c>
    </row>
    <row r="4" spans="1:72" ht="12" customHeight="1">
      <c r="A4" s="171" t="s">
        <v>404</v>
      </c>
      <c r="B4" s="308" t="s">
        <v>405</v>
      </c>
      <c r="C4" s="171" t="s">
        <v>39</v>
      </c>
      <c r="D4" s="171" t="s">
        <v>33</v>
      </c>
      <c r="E4" s="334" t="s">
        <v>546</v>
      </c>
      <c r="F4" s="142" t="s">
        <v>543</v>
      </c>
      <c r="G4" s="173" t="s">
        <v>37</v>
      </c>
      <c r="H4" s="173" t="s">
        <v>37</v>
      </c>
      <c r="I4" s="173" t="s">
        <v>37</v>
      </c>
      <c r="J4" s="173" t="s">
        <v>37</v>
      </c>
      <c r="K4" s="173" t="s">
        <v>37</v>
      </c>
      <c r="L4" s="174">
        <v>10</v>
      </c>
      <c r="M4" s="174">
        <v>0</v>
      </c>
      <c r="N4" s="174">
        <v>0</v>
      </c>
      <c r="O4" s="149">
        <v>10</v>
      </c>
      <c r="P4" s="78">
        <f t="shared" si="0"/>
        <v>10</v>
      </c>
      <c r="Q4" s="175">
        <v>5</v>
      </c>
      <c r="R4" s="80">
        <f t="shared" si="1"/>
        <v>5</v>
      </c>
      <c r="S4" s="148">
        <v>0</v>
      </c>
      <c r="T4" s="149">
        <v>5</v>
      </c>
      <c r="U4" s="82">
        <f t="shared" si="2"/>
        <v>5</v>
      </c>
      <c r="V4" s="147">
        <v>10</v>
      </c>
      <c r="W4" s="144">
        <v>0</v>
      </c>
      <c r="X4" s="144">
        <v>0</v>
      </c>
      <c r="Y4" s="145">
        <v>0</v>
      </c>
      <c r="Z4" s="83">
        <f t="shared" si="3"/>
        <v>10</v>
      </c>
      <c r="AA4" s="147">
        <v>5</v>
      </c>
      <c r="AB4" s="145">
        <v>4</v>
      </c>
      <c r="AC4" s="84">
        <f t="shared" si="4"/>
        <v>9</v>
      </c>
      <c r="AD4" s="148">
        <v>10</v>
      </c>
      <c r="AE4" s="149">
        <v>0</v>
      </c>
      <c r="AF4" s="85">
        <f t="shared" si="5"/>
        <v>10</v>
      </c>
      <c r="AG4" s="150">
        <v>5</v>
      </c>
      <c r="AH4" s="151">
        <v>5</v>
      </c>
      <c r="AI4" s="88">
        <f t="shared" si="6"/>
        <v>10</v>
      </c>
      <c r="AJ4" s="147">
        <v>5</v>
      </c>
      <c r="AK4" s="144">
        <v>4</v>
      </c>
      <c r="AL4" s="144">
        <v>10</v>
      </c>
      <c r="AM4" s="144">
        <v>5</v>
      </c>
      <c r="AN4" s="145">
        <v>15</v>
      </c>
      <c r="AO4" s="89">
        <f t="shared" si="7"/>
        <v>39</v>
      </c>
      <c r="AP4" s="218">
        <f t="shared" si="8"/>
        <v>98</v>
      </c>
      <c r="AQ4" s="157">
        <f t="shared" si="9"/>
        <v>0.98</v>
      </c>
      <c r="AR4" s="159" t="s">
        <v>715</v>
      </c>
      <c r="AS4" s="160">
        <v>33</v>
      </c>
      <c r="AT4" s="160">
        <v>44</v>
      </c>
      <c r="AU4" s="163" t="s">
        <v>717</v>
      </c>
      <c r="AV4" s="164">
        <v>792000</v>
      </c>
      <c r="AW4" s="164"/>
      <c r="AX4" s="184"/>
      <c r="AY4" s="166"/>
      <c r="AZ4" s="183"/>
      <c r="BA4" s="183">
        <v>1250000</v>
      </c>
      <c r="BB4" s="183">
        <v>1250000</v>
      </c>
      <c r="BC4" s="167">
        <v>44</v>
      </c>
      <c r="BD4" s="112">
        <v>44</v>
      </c>
      <c r="BE4" s="169">
        <v>47213</v>
      </c>
      <c r="BF4" s="112">
        <v>8590439</v>
      </c>
      <c r="BG4" s="113">
        <v>195237.25</v>
      </c>
      <c r="BH4" s="113">
        <v>181.95071272742678</v>
      </c>
      <c r="BI4" s="170" t="s">
        <v>633</v>
      </c>
      <c r="BJ4" s="219" t="s">
        <v>653</v>
      </c>
      <c r="BK4" s="219" t="s">
        <v>654</v>
      </c>
      <c r="BL4" s="220" t="s">
        <v>593</v>
      </c>
      <c r="BM4" s="171" t="s">
        <v>655</v>
      </c>
      <c r="BN4" s="219" t="s">
        <v>631</v>
      </c>
      <c r="BO4" s="220" t="s">
        <v>620</v>
      </c>
    </row>
    <row r="5" spans="1:72" ht="12" customHeight="1">
      <c r="A5" s="171" t="s">
        <v>442</v>
      </c>
      <c r="B5" s="308" t="s">
        <v>443</v>
      </c>
      <c r="C5" s="221" t="s">
        <v>507</v>
      </c>
      <c r="D5" s="221" t="s">
        <v>538</v>
      </c>
      <c r="E5" s="334" t="s">
        <v>546</v>
      </c>
      <c r="F5" s="142" t="s">
        <v>543</v>
      </c>
      <c r="G5" s="173" t="s">
        <v>37</v>
      </c>
      <c r="H5" s="173" t="s">
        <v>37</v>
      </c>
      <c r="I5" s="173" t="s">
        <v>37</v>
      </c>
      <c r="J5" s="173" t="s">
        <v>37</v>
      </c>
      <c r="K5" s="173" t="s">
        <v>37</v>
      </c>
      <c r="L5" s="174">
        <v>0</v>
      </c>
      <c r="M5" s="174">
        <v>0</v>
      </c>
      <c r="N5" s="174">
        <v>0</v>
      </c>
      <c r="O5" s="149">
        <v>10</v>
      </c>
      <c r="P5" s="78">
        <f t="shared" si="0"/>
        <v>10</v>
      </c>
      <c r="Q5" s="175">
        <v>5</v>
      </c>
      <c r="R5" s="80">
        <f t="shared" si="1"/>
        <v>5</v>
      </c>
      <c r="S5" s="148">
        <v>0</v>
      </c>
      <c r="T5" s="149">
        <v>5</v>
      </c>
      <c r="U5" s="82">
        <f t="shared" si="2"/>
        <v>5</v>
      </c>
      <c r="V5" s="147">
        <v>10</v>
      </c>
      <c r="W5" s="144">
        <v>0</v>
      </c>
      <c r="X5" s="144">
        <v>0</v>
      </c>
      <c r="Y5" s="145">
        <v>0</v>
      </c>
      <c r="Z5" s="83">
        <f t="shared" si="3"/>
        <v>10</v>
      </c>
      <c r="AA5" s="147">
        <v>5</v>
      </c>
      <c r="AB5" s="145">
        <v>5</v>
      </c>
      <c r="AC5" s="84">
        <f t="shared" si="4"/>
        <v>10</v>
      </c>
      <c r="AD5" s="148">
        <v>0</v>
      </c>
      <c r="AE5" s="149">
        <v>10</v>
      </c>
      <c r="AF5" s="85">
        <f t="shared" si="5"/>
        <v>10</v>
      </c>
      <c r="AG5" s="150">
        <v>5</v>
      </c>
      <c r="AH5" s="151">
        <v>5</v>
      </c>
      <c r="AI5" s="88">
        <f t="shared" si="6"/>
        <v>10</v>
      </c>
      <c r="AJ5" s="147">
        <v>5</v>
      </c>
      <c r="AK5" s="144">
        <v>3</v>
      </c>
      <c r="AL5" s="144">
        <v>9</v>
      </c>
      <c r="AM5" s="144">
        <v>5</v>
      </c>
      <c r="AN5" s="145">
        <v>15</v>
      </c>
      <c r="AO5" s="89">
        <f t="shared" si="7"/>
        <v>37</v>
      </c>
      <c r="AP5" s="218">
        <f t="shared" si="8"/>
        <v>97</v>
      </c>
      <c r="AQ5" s="157">
        <f t="shared" si="9"/>
        <v>0.97</v>
      </c>
      <c r="AR5" s="159" t="s">
        <v>714</v>
      </c>
      <c r="AS5" s="160">
        <v>5</v>
      </c>
      <c r="AT5" s="160">
        <v>58</v>
      </c>
      <c r="AU5" s="163" t="s">
        <v>716</v>
      </c>
      <c r="AV5" s="164">
        <v>1000000</v>
      </c>
      <c r="AW5" s="164">
        <f>SUMIF(AU5, "x", AV5)</f>
        <v>1000000</v>
      </c>
      <c r="AX5" s="184"/>
      <c r="AY5" s="166"/>
      <c r="AZ5" s="183"/>
      <c r="BA5" s="183">
        <v>1250000</v>
      </c>
      <c r="BB5" s="183">
        <v>1250000</v>
      </c>
      <c r="BC5" s="167">
        <v>58</v>
      </c>
      <c r="BD5" s="112">
        <v>58</v>
      </c>
      <c r="BE5" s="169">
        <v>72384</v>
      </c>
      <c r="BF5" s="112">
        <v>12979007</v>
      </c>
      <c r="BG5" s="113">
        <v>223775.9827586207</v>
      </c>
      <c r="BH5" s="113">
        <v>179.30767849248451</v>
      </c>
      <c r="BI5" s="170" t="s">
        <v>656</v>
      </c>
      <c r="BJ5" s="219" t="s">
        <v>650</v>
      </c>
      <c r="BK5" s="219" t="s">
        <v>71</v>
      </c>
      <c r="BL5" s="220" t="s">
        <v>604</v>
      </c>
      <c r="BM5" s="171" t="s">
        <v>656</v>
      </c>
      <c r="BN5" s="219" t="s">
        <v>631</v>
      </c>
      <c r="BO5" s="220" t="s">
        <v>619</v>
      </c>
    </row>
    <row r="6" spans="1:72" ht="12" customHeight="1">
      <c r="A6" s="171" t="s">
        <v>301</v>
      </c>
      <c r="B6" s="308" t="s">
        <v>302</v>
      </c>
      <c r="C6" s="171" t="s">
        <v>38</v>
      </c>
      <c r="D6" s="171" t="s">
        <v>32</v>
      </c>
      <c r="E6" s="220" t="s">
        <v>546</v>
      </c>
      <c r="F6" s="142" t="s">
        <v>543</v>
      </c>
      <c r="G6" s="173" t="s">
        <v>37</v>
      </c>
      <c r="H6" s="173" t="s">
        <v>37</v>
      </c>
      <c r="I6" s="173" t="s">
        <v>37</v>
      </c>
      <c r="J6" s="173" t="s">
        <v>37</v>
      </c>
      <c r="K6" s="173" t="s">
        <v>37</v>
      </c>
      <c r="L6" s="174">
        <v>10</v>
      </c>
      <c r="M6" s="174">
        <v>0</v>
      </c>
      <c r="N6" s="174">
        <v>0</v>
      </c>
      <c r="O6" s="149">
        <v>0</v>
      </c>
      <c r="P6" s="78">
        <f t="shared" si="0"/>
        <v>10</v>
      </c>
      <c r="Q6" s="175">
        <v>5</v>
      </c>
      <c r="R6" s="80">
        <f t="shared" si="1"/>
        <v>5</v>
      </c>
      <c r="S6" s="148">
        <v>5</v>
      </c>
      <c r="T6" s="149">
        <v>0</v>
      </c>
      <c r="U6" s="82">
        <f t="shared" si="2"/>
        <v>5</v>
      </c>
      <c r="V6" s="147">
        <v>10</v>
      </c>
      <c r="W6" s="144">
        <v>0</v>
      </c>
      <c r="X6" s="144">
        <v>0</v>
      </c>
      <c r="Y6" s="145">
        <v>0</v>
      </c>
      <c r="Z6" s="83">
        <f t="shared" si="3"/>
        <v>10</v>
      </c>
      <c r="AA6" s="147">
        <v>3</v>
      </c>
      <c r="AB6" s="145">
        <v>5</v>
      </c>
      <c r="AC6" s="84">
        <f t="shared" si="4"/>
        <v>8</v>
      </c>
      <c r="AD6" s="148">
        <v>10</v>
      </c>
      <c r="AE6" s="149">
        <v>0</v>
      </c>
      <c r="AF6" s="85">
        <f t="shared" si="5"/>
        <v>10</v>
      </c>
      <c r="AG6" s="150">
        <v>5</v>
      </c>
      <c r="AH6" s="151">
        <v>5</v>
      </c>
      <c r="AI6" s="88">
        <f t="shared" si="6"/>
        <v>10</v>
      </c>
      <c r="AJ6" s="147">
        <v>5</v>
      </c>
      <c r="AK6" s="144">
        <v>4</v>
      </c>
      <c r="AL6" s="144">
        <v>10</v>
      </c>
      <c r="AM6" s="144">
        <v>5</v>
      </c>
      <c r="AN6" s="145">
        <v>15</v>
      </c>
      <c r="AO6" s="89">
        <f t="shared" si="7"/>
        <v>39</v>
      </c>
      <c r="AP6" s="218">
        <f t="shared" si="8"/>
        <v>97</v>
      </c>
      <c r="AQ6" s="157">
        <f t="shared" si="9"/>
        <v>0.97</v>
      </c>
      <c r="AR6" s="159" t="s">
        <v>714</v>
      </c>
      <c r="AS6" s="160">
        <v>21</v>
      </c>
      <c r="AT6" s="160">
        <v>57</v>
      </c>
      <c r="AU6" s="162" t="s">
        <v>716</v>
      </c>
      <c r="AV6" s="163">
        <v>968000</v>
      </c>
      <c r="AW6" s="164">
        <f>SUMIF(AU6, "x", AV6)</f>
        <v>968000</v>
      </c>
      <c r="AX6" s="184"/>
      <c r="AY6" s="164"/>
      <c r="AZ6" s="177"/>
      <c r="BA6" s="184">
        <v>1250000</v>
      </c>
      <c r="BB6" s="183">
        <v>1250000</v>
      </c>
      <c r="BC6" s="167">
        <v>57</v>
      </c>
      <c r="BD6" s="167">
        <v>57</v>
      </c>
      <c r="BE6" s="169">
        <v>50725</v>
      </c>
      <c r="BF6" s="112">
        <v>11113054</v>
      </c>
      <c r="BG6" s="113">
        <v>194965.85964912281</v>
      </c>
      <c r="BH6" s="113">
        <v>219.08435682602268</v>
      </c>
      <c r="BI6" s="170" t="s">
        <v>643</v>
      </c>
      <c r="BJ6" s="170" t="s">
        <v>644</v>
      </c>
      <c r="BK6" s="170" t="s">
        <v>71</v>
      </c>
      <c r="BL6" s="170" t="s">
        <v>643</v>
      </c>
      <c r="BM6" s="171" t="s">
        <v>644</v>
      </c>
      <c r="BN6" s="219" t="s">
        <v>631</v>
      </c>
      <c r="BO6" s="220" t="s">
        <v>619</v>
      </c>
    </row>
    <row r="7" spans="1:72" ht="12" customHeight="1">
      <c r="A7" s="171" t="s">
        <v>384</v>
      </c>
      <c r="B7" s="308" t="s">
        <v>385</v>
      </c>
      <c r="C7" s="171" t="s">
        <v>493</v>
      </c>
      <c r="D7" s="171" t="s">
        <v>529</v>
      </c>
      <c r="E7" s="220" t="s">
        <v>546</v>
      </c>
      <c r="F7" s="142" t="s">
        <v>543</v>
      </c>
      <c r="G7" s="173" t="s">
        <v>37</v>
      </c>
      <c r="H7" s="173" t="s">
        <v>37</v>
      </c>
      <c r="I7" s="173" t="s">
        <v>37</v>
      </c>
      <c r="J7" s="173" t="s">
        <v>37</v>
      </c>
      <c r="K7" s="173" t="s">
        <v>37</v>
      </c>
      <c r="L7" s="174">
        <v>0</v>
      </c>
      <c r="M7" s="174">
        <v>0</v>
      </c>
      <c r="N7" s="174">
        <v>0</v>
      </c>
      <c r="O7" s="149">
        <v>10</v>
      </c>
      <c r="P7" s="78">
        <f t="shared" si="0"/>
        <v>10</v>
      </c>
      <c r="Q7" s="175">
        <v>5</v>
      </c>
      <c r="R7" s="80">
        <f t="shared" si="1"/>
        <v>5</v>
      </c>
      <c r="S7" s="148">
        <v>5</v>
      </c>
      <c r="T7" s="149">
        <v>0</v>
      </c>
      <c r="U7" s="82">
        <f t="shared" si="2"/>
        <v>5</v>
      </c>
      <c r="V7" s="147">
        <v>10</v>
      </c>
      <c r="W7" s="144">
        <v>0</v>
      </c>
      <c r="X7" s="144">
        <v>0</v>
      </c>
      <c r="Y7" s="145">
        <v>0</v>
      </c>
      <c r="Z7" s="83">
        <f t="shared" si="3"/>
        <v>10</v>
      </c>
      <c r="AA7" s="147">
        <v>4</v>
      </c>
      <c r="AB7" s="145">
        <v>4</v>
      </c>
      <c r="AC7" s="84">
        <f t="shared" si="4"/>
        <v>8</v>
      </c>
      <c r="AD7" s="148">
        <v>0</v>
      </c>
      <c r="AE7" s="149">
        <v>10</v>
      </c>
      <c r="AF7" s="85">
        <f t="shared" si="5"/>
        <v>10</v>
      </c>
      <c r="AG7" s="150">
        <v>5</v>
      </c>
      <c r="AH7" s="151">
        <v>5</v>
      </c>
      <c r="AI7" s="88">
        <f t="shared" si="6"/>
        <v>10</v>
      </c>
      <c r="AJ7" s="147">
        <v>5</v>
      </c>
      <c r="AK7" s="144">
        <v>4</v>
      </c>
      <c r="AL7" s="144">
        <v>10</v>
      </c>
      <c r="AM7" s="144">
        <v>5</v>
      </c>
      <c r="AN7" s="145">
        <v>15</v>
      </c>
      <c r="AO7" s="89">
        <f t="shared" si="7"/>
        <v>39</v>
      </c>
      <c r="AP7" s="218">
        <f t="shared" si="8"/>
        <v>97</v>
      </c>
      <c r="AQ7" s="157">
        <f t="shared" si="9"/>
        <v>0.97</v>
      </c>
      <c r="AR7" s="159" t="s">
        <v>715</v>
      </c>
      <c r="AS7" s="160">
        <v>5</v>
      </c>
      <c r="AT7" s="160">
        <v>40</v>
      </c>
      <c r="AU7" s="162" t="s">
        <v>716</v>
      </c>
      <c r="AV7" s="163">
        <v>596254</v>
      </c>
      <c r="AW7" s="164">
        <f>SUMIF(AU7, "x", AV7)</f>
        <v>596254</v>
      </c>
      <c r="AX7" s="112"/>
      <c r="AY7" s="164"/>
      <c r="AZ7" s="177"/>
      <c r="BA7" s="112">
        <v>1250000</v>
      </c>
      <c r="BB7" s="183">
        <v>1250000</v>
      </c>
      <c r="BC7" s="167">
        <v>40</v>
      </c>
      <c r="BD7" s="167">
        <v>40</v>
      </c>
      <c r="BE7" s="169">
        <v>36192</v>
      </c>
      <c r="BF7" s="112">
        <v>7198375</v>
      </c>
      <c r="BG7" s="113">
        <v>179959.375</v>
      </c>
      <c r="BH7" s="113">
        <v>198.89409261715295</v>
      </c>
      <c r="BI7" s="170" t="s">
        <v>557</v>
      </c>
      <c r="BJ7" s="170" t="s">
        <v>652</v>
      </c>
      <c r="BK7" s="170" t="s">
        <v>71</v>
      </c>
      <c r="BL7" s="170" t="s">
        <v>557</v>
      </c>
      <c r="BM7" s="171"/>
      <c r="BN7" s="219" t="s">
        <v>631</v>
      </c>
      <c r="BO7" s="220" t="s">
        <v>619</v>
      </c>
    </row>
    <row r="8" spans="1:72" ht="12" customHeight="1">
      <c r="A8" s="171" t="s">
        <v>374</v>
      </c>
      <c r="B8" s="308" t="s">
        <v>375</v>
      </c>
      <c r="C8" s="171" t="s">
        <v>489</v>
      </c>
      <c r="D8" s="171" t="s">
        <v>32</v>
      </c>
      <c r="E8" s="220" t="s">
        <v>546</v>
      </c>
      <c r="F8" s="142" t="s">
        <v>543</v>
      </c>
      <c r="G8" s="173" t="s">
        <v>37</v>
      </c>
      <c r="H8" s="173" t="s">
        <v>37</v>
      </c>
      <c r="I8" s="173" t="s">
        <v>37</v>
      </c>
      <c r="J8" s="173" t="s">
        <v>37</v>
      </c>
      <c r="K8" s="173" t="s">
        <v>37</v>
      </c>
      <c r="L8" s="174">
        <v>0</v>
      </c>
      <c r="M8" s="174">
        <v>0</v>
      </c>
      <c r="N8" s="174">
        <v>0</v>
      </c>
      <c r="O8" s="149">
        <v>10</v>
      </c>
      <c r="P8" s="78">
        <f t="shared" si="0"/>
        <v>10</v>
      </c>
      <c r="Q8" s="175">
        <v>5</v>
      </c>
      <c r="R8" s="80">
        <f t="shared" si="1"/>
        <v>5</v>
      </c>
      <c r="S8" s="148">
        <v>0</v>
      </c>
      <c r="T8" s="149">
        <v>5</v>
      </c>
      <c r="U8" s="82">
        <f t="shared" si="2"/>
        <v>5</v>
      </c>
      <c r="V8" s="147">
        <v>10</v>
      </c>
      <c r="W8" s="144">
        <v>0</v>
      </c>
      <c r="X8" s="144">
        <v>0</v>
      </c>
      <c r="Y8" s="145">
        <v>0</v>
      </c>
      <c r="Z8" s="83">
        <f t="shared" si="3"/>
        <v>10</v>
      </c>
      <c r="AA8" s="147">
        <v>5</v>
      </c>
      <c r="AB8" s="145">
        <v>5</v>
      </c>
      <c r="AC8" s="84">
        <f t="shared" si="4"/>
        <v>10</v>
      </c>
      <c r="AD8" s="148">
        <v>0</v>
      </c>
      <c r="AE8" s="149">
        <v>10</v>
      </c>
      <c r="AF8" s="85">
        <f t="shared" si="5"/>
        <v>10</v>
      </c>
      <c r="AG8" s="150">
        <v>5</v>
      </c>
      <c r="AH8" s="151">
        <v>5</v>
      </c>
      <c r="AI8" s="88">
        <f t="shared" si="6"/>
        <v>10</v>
      </c>
      <c r="AJ8" s="147">
        <v>5</v>
      </c>
      <c r="AK8" s="144">
        <v>3</v>
      </c>
      <c r="AL8" s="144">
        <v>9</v>
      </c>
      <c r="AM8" s="144">
        <v>5</v>
      </c>
      <c r="AN8" s="145">
        <v>15</v>
      </c>
      <c r="AO8" s="89">
        <f t="shared" si="7"/>
        <v>37</v>
      </c>
      <c r="AP8" s="218">
        <f t="shared" si="8"/>
        <v>97</v>
      </c>
      <c r="AQ8" s="157">
        <f t="shared" si="9"/>
        <v>0.97</v>
      </c>
      <c r="AR8" s="159" t="s">
        <v>715</v>
      </c>
      <c r="AS8" s="160">
        <v>21</v>
      </c>
      <c r="AT8" s="160">
        <v>58</v>
      </c>
      <c r="AU8" s="162"/>
      <c r="AV8" s="163">
        <v>985940</v>
      </c>
      <c r="AW8" s="164"/>
      <c r="AX8" s="112"/>
      <c r="AY8" s="164"/>
      <c r="AZ8" s="177"/>
      <c r="BA8" s="112">
        <v>1250000</v>
      </c>
      <c r="BB8" s="166"/>
      <c r="BC8" s="167">
        <v>58</v>
      </c>
      <c r="BD8" s="167">
        <v>58</v>
      </c>
      <c r="BE8" s="169">
        <v>55604</v>
      </c>
      <c r="BF8" s="112">
        <v>11817275</v>
      </c>
      <c r="BG8" s="113">
        <v>203746.12068965516</v>
      </c>
      <c r="BH8" s="113">
        <v>212.52562765268686</v>
      </c>
      <c r="BI8" s="170" t="s">
        <v>570</v>
      </c>
      <c r="BJ8" s="170" t="s">
        <v>650</v>
      </c>
      <c r="BK8" s="170" t="s">
        <v>71</v>
      </c>
      <c r="BL8" s="170" t="s">
        <v>604</v>
      </c>
      <c r="BM8" s="171" t="s">
        <v>651</v>
      </c>
      <c r="BN8" s="219" t="s">
        <v>631</v>
      </c>
      <c r="BO8" s="220" t="s">
        <v>619</v>
      </c>
    </row>
    <row r="9" spans="1:72" ht="12" customHeight="1">
      <c r="A9" s="171" t="s">
        <v>350</v>
      </c>
      <c r="B9" s="308" t="s">
        <v>351</v>
      </c>
      <c r="C9" s="171" t="s">
        <v>485</v>
      </c>
      <c r="D9" s="171" t="s">
        <v>524</v>
      </c>
      <c r="E9" s="220" t="s">
        <v>546</v>
      </c>
      <c r="F9" s="142" t="s">
        <v>543</v>
      </c>
      <c r="G9" s="173" t="s">
        <v>37</v>
      </c>
      <c r="H9" s="173" t="s">
        <v>37</v>
      </c>
      <c r="I9" s="173" t="s">
        <v>37</v>
      </c>
      <c r="J9" s="173" t="s">
        <v>37</v>
      </c>
      <c r="K9" s="173" t="s">
        <v>37</v>
      </c>
      <c r="L9" s="174">
        <v>0</v>
      </c>
      <c r="M9" s="174">
        <v>0</v>
      </c>
      <c r="N9" s="174">
        <v>10</v>
      </c>
      <c r="O9" s="149">
        <v>0</v>
      </c>
      <c r="P9" s="78">
        <f t="shared" si="0"/>
        <v>10</v>
      </c>
      <c r="Q9" s="175">
        <v>5</v>
      </c>
      <c r="R9" s="80">
        <f t="shared" si="1"/>
        <v>5</v>
      </c>
      <c r="S9" s="148">
        <v>5</v>
      </c>
      <c r="T9" s="149">
        <v>0</v>
      </c>
      <c r="U9" s="82">
        <f t="shared" si="2"/>
        <v>5</v>
      </c>
      <c r="V9" s="147">
        <v>10</v>
      </c>
      <c r="W9" s="144">
        <v>0</v>
      </c>
      <c r="X9" s="144">
        <v>0</v>
      </c>
      <c r="Y9" s="145">
        <v>0</v>
      </c>
      <c r="Z9" s="83">
        <v>10</v>
      </c>
      <c r="AA9" s="147">
        <v>4</v>
      </c>
      <c r="AB9" s="145">
        <v>5</v>
      </c>
      <c r="AC9" s="84">
        <f t="shared" si="4"/>
        <v>9</v>
      </c>
      <c r="AD9" s="148">
        <v>10</v>
      </c>
      <c r="AE9" s="149">
        <v>10</v>
      </c>
      <c r="AF9" s="85">
        <f t="shared" si="5"/>
        <v>10</v>
      </c>
      <c r="AG9" s="150">
        <v>5</v>
      </c>
      <c r="AH9" s="151">
        <v>5</v>
      </c>
      <c r="AI9" s="88">
        <f t="shared" si="6"/>
        <v>10</v>
      </c>
      <c r="AJ9" s="147">
        <v>5</v>
      </c>
      <c r="AK9" s="144">
        <v>4</v>
      </c>
      <c r="AL9" s="144">
        <v>8</v>
      </c>
      <c r="AM9" s="144">
        <v>5</v>
      </c>
      <c r="AN9" s="145">
        <v>15</v>
      </c>
      <c r="AO9" s="89">
        <f t="shared" si="7"/>
        <v>37</v>
      </c>
      <c r="AP9" s="218">
        <f t="shared" si="8"/>
        <v>96</v>
      </c>
      <c r="AQ9" s="157">
        <f t="shared" si="9"/>
        <v>0.96</v>
      </c>
      <c r="AR9" s="159" t="s">
        <v>714</v>
      </c>
      <c r="AS9" s="160">
        <v>4</v>
      </c>
      <c r="AT9" s="160">
        <v>60</v>
      </c>
      <c r="AU9" s="162"/>
      <c r="AV9" s="163">
        <v>1000000</v>
      </c>
      <c r="AW9" s="164"/>
      <c r="AX9" s="112">
        <v>600000</v>
      </c>
      <c r="AY9" s="164"/>
      <c r="AZ9" s="177"/>
      <c r="BA9" s="112">
        <v>1250000</v>
      </c>
      <c r="BB9" s="166"/>
      <c r="BC9" s="167">
        <v>60</v>
      </c>
      <c r="BD9" s="167">
        <v>60</v>
      </c>
      <c r="BE9" s="169">
        <v>63566</v>
      </c>
      <c r="BF9" s="112">
        <v>11361932</v>
      </c>
      <c r="BG9" s="113">
        <v>189365.53333333333</v>
      </c>
      <c r="BH9" s="113">
        <v>178.74228361073529</v>
      </c>
      <c r="BI9" s="170" t="s">
        <v>559</v>
      </c>
      <c r="BJ9" s="170" t="s">
        <v>71</v>
      </c>
      <c r="BK9" s="170" t="s">
        <v>71</v>
      </c>
      <c r="BL9" s="170" t="s">
        <v>561</v>
      </c>
      <c r="BM9" s="171" t="s">
        <v>648</v>
      </c>
      <c r="BN9" s="219" t="s">
        <v>631</v>
      </c>
      <c r="BO9" s="220" t="s">
        <v>619</v>
      </c>
    </row>
    <row r="10" spans="1:72" ht="12" customHeight="1">
      <c r="A10" s="171" t="s">
        <v>342</v>
      </c>
      <c r="B10" s="308" t="s">
        <v>343</v>
      </c>
      <c r="C10" s="171" t="s">
        <v>484</v>
      </c>
      <c r="D10" s="171" t="s">
        <v>523</v>
      </c>
      <c r="E10" s="220" t="s">
        <v>546</v>
      </c>
      <c r="F10" s="142" t="s">
        <v>543</v>
      </c>
      <c r="G10" s="173" t="s">
        <v>37</v>
      </c>
      <c r="H10" s="173" t="s">
        <v>37</v>
      </c>
      <c r="I10" s="173" t="s">
        <v>37</v>
      </c>
      <c r="J10" s="173" t="s">
        <v>37</v>
      </c>
      <c r="K10" s="173" t="s">
        <v>37</v>
      </c>
      <c r="L10" s="174">
        <v>0</v>
      </c>
      <c r="M10" s="174">
        <v>0</v>
      </c>
      <c r="N10" s="174">
        <v>0</v>
      </c>
      <c r="O10" s="149">
        <v>10</v>
      </c>
      <c r="P10" s="78">
        <f t="shared" si="0"/>
        <v>10</v>
      </c>
      <c r="Q10" s="175">
        <v>5</v>
      </c>
      <c r="R10" s="80">
        <f t="shared" si="1"/>
        <v>5</v>
      </c>
      <c r="S10" s="148">
        <v>5</v>
      </c>
      <c r="T10" s="149">
        <v>0</v>
      </c>
      <c r="U10" s="82">
        <f t="shared" si="2"/>
        <v>5</v>
      </c>
      <c r="V10" s="147">
        <v>10</v>
      </c>
      <c r="W10" s="144">
        <v>0</v>
      </c>
      <c r="X10" s="144">
        <v>0</v>
      </c>
      <c r="Y10" s="145">
        <v>0</v>
      </c>
      <c r="Z10" s="83">
        <f t="shared" ref="Z10:Z19" si="10">IF(SUM(V10:Y10)&gt;10,10,SUM(V10:Y10))</f>
        <v>10</v>
      </c>
      <c r="AA10" s="147">
        <v>4</v>
      </c>
      <c r="AB10" s="145">
        <v>4</v>
      </c>
      <c r="AC10" s="84">
        <f t="shared" si="4"/>
        <v>8</v>
      </c>
      <c r="AD10" s="148">
        <v>10</v>
      </c>
      <c r="AE10" s="149">
        <v>0</v>
      </c>
      <c r="AF10" s="85">
        <f t="shared" si="5"/>
        <v>10</v>
      </c>
      <c r="AG10" s="150">
        <v>5</v>
      </c>
      <c r="AH10" s="151">
        <v>5</v>
      </c>
      <c r="AI10" s="88">
        <f t="shared" si="6"/>
        <v>10</v>
      </c>
      <c r="AJ10" s="147">
        <v>5</v>
      </c>
      <c r="AK10" s="144">
        <v>4</v>
      </c>
      <c r="AL10" s="144">
        <v>8</v>
      </c>
      <c r="AM10" s="144">
        <v>5</v>
      </c>
      <c r="AN10" s="145">
        <v>15</v>
      </c>
      <c r="AO10" s="89">
        <f t="shared" si="7"/>
        <v>37</v>
      </c>
      <c r="AP10" s="218">
        <f t="shared" si="8"/>
        <v>95</v>
      </c>
      <c r="AQ10" s="157">
        <f t="shared" si="9"/>
        <v>0.95</v>
      </c>
      <c r="AR10" s="159" t="s">
        <v>714</v>
      </c>
      <c r="AS10" s="160">
        <v>1</v>
      </c>
      <c r="AT10" s="160">
        <v>73</v>
      </c>
      <c r="AU10" s="162"/>
      <c r="AV10" s="163">
        <v>1000000</v>
      </c>
      <c r="AW10" s="164"/>
      <c r="AX10" s="112"/>
      <c r="AY10" s="164"/>
      <c r="AZ10" s="177"/>
      <c r="BA10" s="112">
        <v>1250000</v>
      </c>
      <c r="BB10" s="166"/>
      <c r="BC10" s="167">
        <v>73</v>
      </c>
      <c r="BD10" s="167">
        <v>73</v>
      </c>
      <c r="BE10" s="169">
        <v>63834</v>
      </c>
      <c r="BF10" s="112">
        <v>13400427</v>
      </c>
      <c r="BG10" s="113">
        <v>183567.49315068492</v>
      </c>
      <c r="BH10" s="113">
        <v>209.92616787292039</v>
      </c>
      <c r="BI10" s="170" t="s">
        <v>636</v>
      </c>
      <c r="BJ10" s="170" t="s">
        <v>576</v>
      </c>
      <c r="BK10" s="170" t="s">
        <v>71</v>
      </c>
      <c r="BL10" s="170" t="s">
        <v>597</v>
      </c>
      <c r="BM10" s="171" t="s">
        <v>647</v>
      </c>
      <c r="BN10" s="219" t="s">
        <v>631</v>
      </c>
      <c r="BO10" s="220" t="s">
        <v>623</v>
      </c>
    </row>
    <row r="11" spans="1:72" ht="12" customHeight="1">
      <c r="A11" s="171" t="s">
        <v>334</v>
      </c>
      <c r="B11" s="308" t="s">
        <v>335</v>
      </c>
      <c r="C11" s="171" t="s">
        <v>481</v>
      </c>
      <c r="D11" s="171" t="s">
        <v>33</v>
      </c>
      <c r="E11" s="220" t="s">
        <v>546</v>
      </c>
      <c r="F11" s="142" t="s">
        <v>543</v>
      </c>
      <c r="G11" s="173" t="s">
        <v>37</v>
      </c>
      <c r="H11" s="173" t="s">
        <v>37</v>
      </c>
      <c r="I11" s="173" t="s">
        <v>37</v>
      </c>
      <c r="J11" s="173" t="s">
        <v>37</v>
      </c>
      <c r="K11" s="173" t="s">
        <v>37</v>
      </c>
      <c r="L11" s="174">
        <v>0</v>
      </c>
      <c r="M11" s="174">
        <v>0</v>
      </c>
      <c r="N11" s="174">
        <v>0</v>
      </c>
      <c r="O11" s="149">
        <v>10</v>
      </c>
      <c r="P11" s="78">
        <f t="shared" si="0"/>
        <v>10</v>
      </c>
      <c r="Q11" s="175">
        <v>5</v>
      </c>
      <c r="R11" s="80">
        <f t="shared" si="1"/>
        <v>5</v>
      </c>
      <c r="S11" s="148">
        <v>5</v>
      </c>
      <c r="T11" s="149">
        <v>5</v>
      </c>
      <c r="U11" s="82">
        <f t="shared" si="2"/>
        <v>5</v>
      </c>
      <c r="V11" s="147">
        <v>0</v>
      </c>
      <c r="W11" s="144">
        <v>0</v>
      </c>
      <c r="X11" s="144">
        <v>10</v>
      </c>
      <c r="Y11" s="145">
        <v>0</v>
      </c>
      <c r="Z11" s="83">
        <f t="shared" si="10"/>
        <v>10</v>
      </c>
      <c r="AA11" s="147">
        <v>3</v>
      </c>
      <c r="AB11" s="145">
        <v>4</v>
      </c>
      <c r="AC11" s="84">
        <f t="shared" si="4"/>
        <v>7</v>
      </c>
      <c r="AD11" s="148">
        <v>0</v>
      </c>
      <c r="AE11" s="149">
        <v>10</v>
      </c>
      <c r="AF11" s="85">
        <f t="shared" si="5"/>
        <v>10</v>
      </c>
      <c r="AG11" s="150">
        <v>5</v>
      </c>
      <c r="AH11" s="151">
        <v>5</v>
      </c>
      <c r="AI11" s="88">
        <f t="shared" si="6"/>
        <v>10</v>
      </c>
      <c r="AJ11" s="147">
        <v>5</v>
      </c>
      <c r="AK11" s="144">
        <v>4</v>
      </c>
      <c r="AL11" s="144">
        <v>9</v>
      </c>
      <c r="AM11" s="144">
        <v>5</v>
      </c>
      <c r="AN11" s="145">
        <v>15</v>
      </c>
      <c r="AO11" s="89">
        <f t="shared" si="7"/>
        <v>38</v>
      </c>
      <c r="AP11" s="218">
        <f t="shared" si="8"/>
        <v>95</v>
      </c>
      <c r="AQ11" s="157">
        <f t="shared" si="9"/>
        <v>0.95</v>
      </c>
      <c r="AR11" s="159" t="s">
        <v>714</v>
      </c>
      <c r="AS11" s="160">
        <v>33</v>
      </c>
      <c r="AT11" s="160">
        <v>80</v>
      </c>
      <c r="AU11" s="162"/>
      <c r="AV11" s="163">
        <v>995000</v>
      </c>
      <c r="AW11" s="164"/>
      <c r="AX11" s="112"/>
      <c r="AY11" s="164"/>
      <c r="AZ11" s="177"/>
      <c r="BA11" s="112">
        <v>1250000</v>
      </c>
      <c r="BB11" s="166"/>
      <c r="BC11" s="167">
        <v>67</v>
      </c>
      <c r="BD11" s="167">
        <v>80</v>
      </c>
      <c r="BE11" s="169">
        <v>81158</v>
      </c>
      <c r="BF11" s="112">
        <v>14761492</v>
      </c>
      <c r="BG11" s="113">
        <v>184518.65</v>
      </c>
      <c r="BH11" s="113">
        <v>181.88585228812931</v>
      </c>
      <c r="BI11" s="179" t="s">
        <v>641</v>
      </c>
      <c r="BJ11" s="170" t="s">
        <v>71</v>
      </c>
      <c r="BK11" s="170" t="s">
        <v>71</v>
      </c>
      <c r="BL11" s="170" t="s">
        <v>646</v>
      </c>
      <c r="BM11" s="171"/>
      <c r="BN11" s="219" t="s">
        <v>631</v>
      </c>
      <c r="BO11" s="220" t="s">
        <v>622</v>
      </c>
    </row>
    <row r="12" spans="1:72" ht="12" customHeight="1">
      <c r="A12" s="171" t="s">
        <v>392</v>
      </c>
      <c r="B12" s="308" t="s">
        <v>393</v>
      </c>
      <c r="C12" s="171" t="s">
        <v>473</v>
      </c>
      <c r="D12" s="171" t="s">
        <v>517</v>
      </c>
      <c r="E12" s="220" t="s">
        <v>546</v>
      </c>
      <c r="F12" s="142" t="s">
        <v>543</v>
      </c>
      <c r="G12" s="173" t="s">
        <v>37</v>
      </c>
      <c r="H12" s="173" t="s">
        <v>37</v>
      </c>
      <c r="I12" s="173" t="s">
        <v>37</v>
      </c>
      <c r="J12" s="173" t="s">
        <v>37</v>
      </c>
      <c r="K12" s="173" t="s">
        <v>37</v>
      </c>
      <c r="L12" s="174">
        <v>0</v>
      </c>
      <c r="M12" s="174">
        <v>0</v>
      </c>
      <c r="N12" s="174">
        <v>10</v>
      </c>
      <c r="O12" s="149">
        <v>0</v>
      </c>
      <c r="P12" s="78">
        <f t="shared" si="0"/>
        <v>10</v>
      </c>
      <c r="Q12" s="175">
        <v>5</v>
      </c>
      <c r="R12" s="80">
        <f t="shared" si="1"/>
        <v>5</v>
      </c>
      <c r="S12" s="148">
        <v>5</v>
      </c>
      <c r="T12" s="149">
        <v>0</v>
      </c>
      <c r="U12" s="82">
        <f t="shared" si="2"/>
        <v>5</v>
      </c>
      <c r="V12" s="147">
        <v>10</v>
      </c>
      <c r="W12" s="144">
        <v>0</v>
      </c>
      <c r="X12" s="144">
        <v>0</v>
      </c>
      <c r="Y12" s="145">
        <v>0</v>
      </c>
      <c r="Z12" s="83">
        <f t="shared" si="10"/>
        <v>10</v>
      </c>
      <c r="AA12" s="147">
        <v>3</v>
      </c>
      <c r="AB12" s="145">
        <v>5</v>
      </c>
      <c r="AC12" s="84">
        <f t="shared" si="4"/>
        <v>8</v>
      </c>
      <c r="AD12" s="148">
        <v>0</v>
      </c>
      <c r="AE12" s="149">
        <v>10</v>
      </c>
      <c r="AF12" s="85">
        <f t="shared" si="5"/>
        <v>10</v>
      </c>
      <c r="AG12" s="150">
        <v>4</v>
      </c>
      <c r="AH12" s="151">
        <v>3</v>
      </c>
      <c r="AI12" s="88">
        <f t="shared" si="6"/>
        <v>7</v>
      </c>
      <c r="AJ12" s="147">
        <v>5</v>
      </c>
      <c r="AK12" s="144">
        <v>4</v>
      </c>
      <c r="AL12" s="144">
        <v>10</v>
      </c>
      <c r="AM12" s="144">
        <v>5</v>
      </c>
      <c r="AN12" s="145">
        <v>15</v>
      </c>
      <c r="AO12" s="89">
        <f t="shared" si="7"/>
        <v>39</v>
      </c>
      <c r="AP12" s="218">
        <f t="shared" si="8"/>
        <v>94</v>
      </c>
      <c r="AQ12" s="157">
        <f t="shared" si="9"/>
        <v>0.94</v>
      </c>
      <c r="AR12" s="159" t="s">
        <v>715</v>
      </c>
      <c r="AS12" s="160">
        <v>23</v>
      </c>
      <c r="AT12" s="160">
        <v>51</v>
      </c>
      <c r="AU12" s="162"/>
      <c r="AV12" s="163">
        <v>968745</v>
      </c>
      <c r="AW12" s="164"/>
      <c r="AX12" s="112"/>
      <c r="AY12" s="164"/>
      <c r="AZ12" s="177"/>
      <c r="BA12" s="112">
        <v>1250000</v>
      </c>
      <c r="BB12" s="166"/>
      <c r="BC12" s="167">
        <v>51</v>
      </c>
      <c r="BD12" s="167">
        <v>51</v>
      </c>
      <c r="BE12" s="169">
        <v>70512</v>
      </c>
      <c r="BF12" s="112">
        <v>11849921</v>
      </c>
      <c r="BG12" s="113">
        <v>232351.39215686274</v>
      </c>
      <c r="BH12" s="113">
        <v>168.05538064442931</v>
      </c>
      <c r="BI12" s="170" t="s">
        <v>563</v>
      </c>
      <c r="BJ12" s="170" t="s">
        <v>71</v>
      </c>
      <c r="BK12" s="170" t="s">
        <v>71</v>
      </c>
      <c r="BL12" s="170" t="s">
        <v>563</v>
      </c>
      <c r="BM12" s="171"/>
      <c r="BN12" s="219" t="s">
        <v>631</v>
      </c>
      <c r="BO12" s="216" t="s">
        <v>553</v>
      </c>
    </row>
    <row r="13" spans="1:72" ht="12" customHeight="1">
      <c r="A13" s="171" t="s">
        <v>352</v>
      </c>
      <c r="B13" s="308" t="s">
        <v>353</v>
      </c>
      <c r="C13" s="171" t="s">
        <v>39</v>
      </c>
      <c r="D13" s="171" t="s">
        <v>33</v>
      </c>
      <c r="E13" s="220" t="s">
        <v>546</v>
      </c>
      <c r="F13" s="142" t="s">
        <v>543</v>
      </c>
      <c r="G13" s="173" t="s">
        <v>37</v>
      </c>
      <c r="H13" s="173" t="s">
        <v>37</v>
      </c>
      <c r="I13" s="173" t="s">
        <v>37</v>
      </c>
      <c r="J13" s="173" t="s">
        <v>37</v>
      </c>
      <c r="K13" s="173" t="s">
        <v>37</v>
      </c>
      <c r="L13" s="174">
        <v>10</v>
      </c>
      <c r="M13" s="174">
        <v>0</v>
      </c>
      <c r="N13" s="174">
        <v>0</v>
      </c>
      <c r="O13" s="149">
        <v>0</v>
      </c>
      <c r="P13" s="78">
        <f t="shared" si="0"/>
        <v>10</v>
      </c>
      <c r="Q13" s="175">
        <v>5</v>
      </c>
      <c r="R13" s="80">
        <f t="shared" si="1"/>
        <v>5</v>
      </c>
      <c r="S13" s="148">
        <v>5</v>
      </c>
      <c r="T13" s="149">
        <v>0</v>
      </c>
      <c r="U13" s="82">
        <f t="shared" si="2"/>
        <v>5</v>
      </c>
      <c r="V13" s="147">
        <v>10</v>
      </c>
      <c r="W13" s="144">
        <v>0</v>
      </c>
      <c r="X13" s="144">
        <v>0</v>
      </c>
      <c r="Y13" s="145">
        <v>0</v>
      </c>
      <c r="Z13" s="83">
        <f t="shared" si="10"/>
        <v>10</v>
      </c>
      <c r="AA13" s="147">
        <v>2</v>
      </c>
      <c r="AB13" s="145">
        <v>4</v>
      </c>
      <c r="AC13" s="84">
        <f t="shared" si="4"/>
        <v>6</v>
      </c>
      <c r="AD13" s="148">
        <v>0</v>
      </c>
      <c r="AE13" s="149">
        <v>10</v>
      </c>
      <c r="AF13" s="85">
        <f t="shared" si="5"/>
        <v>10</v>
      </c>
      <c r="AG13" s="150">
        <v>5</v>
      </c>
      <c r="AH13" s="151">
        <v>5</v>
      </c>
      <c r="AI13" s="88">
        <f t="shared" si="6"/>
        <v>10</v>
      </c>
      <c r="AJ13" s="147">
        <v>5</v>
      </c>
      <c r="AK13" s="144">
        <v>4</v>
      </c>
      <c r="AL13" s="144">
        <v>9</v>
      </c>
      <c r="AM13" s="144">
        <v>5</v>
      </c>
      <c r="AN13" s="145">
        <v>15</v>
      </c>
      <c r="AO13" s="89">
        <f t="shared" si="7"/>
        <v>38</v>
      </c>
      <c r="AP13" s="218">
        <f t="shared" si="8"/>
        <v>94</v>
      </c>
      <c r="AQ13" s="157">
        <f t="shared" si="9"/>
        <v>0.94</v>
      </c>
      <c r="AR13" s="159" t="s">
        <v>715</v>
      </c>
      <c r="AS13" s="160">
        <v>33</v>
      </c>
      <c r="AT13" s="160">
        <v>40</v>
      </c>
      <c r="AU13" s="162"/>
      <c r="AV13" s="163">
        <v>679389</v>
      </c>
      <c r="AW13" s="163"/>
      <c r="AX13" s="112"/>
      <c r="AY13" s="164"/>
      <c r="AZ13" s="177"/>
      <c r="BA13" s="112">
        <v>1250000</v>
      </c>
      <c r="BB13" s="166"/>
      <c r="BC13" s="167">
        <v>40</v>
      </c>
      <c r="BD13" s="167">
        <v>40</v>
      </c>
      <c r="BE13" s="169">
        <v>35538</v>
      </c>
      <c r="BF13" s="112">
        <v>7789500</v>
      </c>
      <c r="BG13" s="113">
        <v>194737.5</v>
      </c>
      <c r="BH13" s="113">
        <v>219.18791153131858</v>
      </c>
      <c r="BI13" s="170" t="s">
        <v>649</v>
      </c>
      <c r="BJ13" s="170" t="s">
        <v>71</v>
      </c>
      <c r="BK13" s="170" t="s">
        <v>71</v>
      </c>
      <c r="BL13" s="170" t="s">
        <v>560</v>
      </c>
      <c r="BM13" s="171" t="s">
        <v>706</v>
      </c>
      <c r="BN13" s="219" t="s">
        <v>631</v>
      </c>
      <c r="BO13" s="220" t="s">
        <v>619</v>
      </c>
    </row>
    <row r="14" spans="1:72" ht="12" customHeight="1">
      <c r="A14" s="171" t="s">
        <v>461</v>
      </c>
      <c r="B14" s="308" t="s">
        <v>462</v>
      </c>
      <c r="C14" s="171" t="s">
        <v>513</v>
      </c>
      <c r="D14" s="171" t="s">
        <v>540</v>
      </c>
      <c r="E14" s="334" t="s">
        <v>546</v>
      </c>
      <c r="F14" s="142" t="s">
        <v>543</v>
      </c>
      <c r="G14" s="222" t="s">
        <v>37</v>
      </c>
      <c r="H14" s="222" t="s">
        <v>37</v>
      </c>
      <c r="I14" s="222" t="s">
        <v>37</v>
      </c>
      <c r="J14" s="222" t="s">
        <v>37</v>
      </c>
      <c r="K14" s="222" t="s">
        <v>37</v>
      </c>
      <c r="L14" s="174">
        <v>10</v>
      </c>
      <c r="M14" s="174">
        <v>0</v>
      </c>
      <c r="N14" s="174">
        <v>0</v>
      </c>
      <c r="O14" s="149">
        <v>10</v>
      </c>
      <c r="P14" s="78">
        <f t="shared" si="0"/>
        <v>10</v>
      </c>
      <c r="Q14" s="175">
        <v>5</v>
      </c>
      <c r="R14" s="80">
        <f t="shared" si="1"/>
        <v>5</v>
      </c>
      <c r="S14" s="148">
        <v>5</v>
      </c>
      <c r="T14" s="149">
        <v>0</v>
      </c>
      <c r="U14" s="82">
        <f t="shared" si="2"/>
        <v>5</v>
      </c>
      <c r="V14" s="147">
        <v>10</v>
      </c>
      <c r="W14" s="144">
        <v>0</v>
      </c>
      <c r="X14" s="144">
        <v>0</v>
      </c>
      <c r="Y14" s="145">
        <v>0</v>
      </c>
      <c r="Z14" s="83">
        <f t="shared" si="10"/>
        <v>10</v>
      </c>
      <c r="AA14" s="147">
        <v>4</v>
      </c>
      <c r="AB14" s="145">
        <v>5</v>
      </c>
      <c r="AC14" s="84">
        <f t="shared" si="4"/>
        <v>9</v>
      </c>
      <c r="AD14" s="148">
        <v>0</v>
      </c>
      <c r="AE14" s="149">
        <v>10</v>
      </c>
      <c r="AF14" s="85">
        <f t="shared" si="5"/>
        <v>10</v>
      </c>
      <c r="AG14" s="150">
        <v>5</v>
      </c>
      <c r="AH14" s="151">
        <v>3</v>
      </c>
      <c r="AI14" s="88">
        <f t="shared" si="6"/>
        <v>8</v>
      </c>
      <c r="AJ14" s="147">
        <v>5</v>
      </c>
      <c r="AK14" s="144">
        <v>4</v>
      </c>
      <c r="AL14" s="144">
        <v>7</v>
      </c>
      <c r="AM14" s="144">
        <v>5</v>
      </c>
      <c r="AN14" s="145">
        <v>15</v>
      </c>
      <c r="AO14" s="89">
        <f t="shared" si="7"/>
        <v>36</v>
      </c>
      <c r="AP14" s="218">
        <f t="shared" si="8"/>
        <v>93</v>
      </c>
      <c r="AQ14" s="157">
        <f t="shared" si="9"/>
        <v>0.93</v>
      </c>
      <c r="AR14" s="159" t="s">
        <v>714</v>
      </c>
      <c r="AS14" s="160">
        <v>2</v>
      </c>
      <c r="AT14" s="160">
        <v>62</v>
      </c>
      <c r="AU14" s="163"/>
      <c r="AV14" s="112">
        <v>991938</v>
      </c>
      <c r="AW14" s="164"/>
      <c r="AX14" s="112"/>
      <c r="AY14" s="178"/>
      <c r="AZ14" s="166"/>
      <c r="BA14" s="166">
        <v>1250000</v>
      </c>
      <c r="BB14" s="177"/>
      <c r="BC14" s="167">
        <v>62</v>
      </c>
      <c r="BD14" s="113">
        <v>62</v>
      </c>
      <c r="BE14" s="169">
        <v>62399</v>
      </c>
      <c r="BF14" s="112">
        <v>11553649</v>
      </c>
      <c r="BG14" s="113">
        <v>186349.17741935485</v>
      </c>
      <c r="BH14" s="113">
        <v>185.15759867946602</v>
      </c>
      <c r="BI14" s="170" t="s">
        <v>557</v>
      </c>
      <c r="BJ14" s="219" t="s">
        <v>661</v>
      </c>
      <c r="BK14" s="219" t="s">
        <v>71</v>
      </c>
      <c r="BL14" s="220" t="s">
        <v>557</v>
      </c>
      <c r="BM14" s="171"/>
      <c r="BN14" s="219" t="s">
        <v>631</v>
      </c>
      <c r="BO14" s="220" t="s">
        <v>619</v>
      </c>
    </row>
    <row r="15" spans="1:72" ht="12" customHeight="1">
      <c r="A15" s="171" t="s">
        <v>453</v>
      </c>
      <c r="B15" s="308" t="s">
        <v>454</v>
      </c>
      <c r="C15" s="171" t="s">
        <v>473</v>
      </c>
      <c r="D15" s="171" t="s">
        <v>517</v>
      </c>
      <c r="E15" s="334" t="s">
        <v>546</v>
      </c>
      <c r="F15" s="142" t="s">
        <v>544</v>
      </c>
      <c r="G15" s="173" t="s">
        <v>37</v>
      </c>
      <c r="H15" s="173" t="s">
        <v>37</v>
      </c>
      <c r="I15" s="173" t="s">
        <v>37</v>
      </c>
      <c r="J15" s="173" t="s">
        <v>37</v>
      </c>
      <c r="K15" s="173" t="s">
        <v>37</v>
      </c>
      <c r="L15" s="174">
        <v>10</v>
      </c>
      <c r="M15" s="174">
        <v>0</v>
      </c>
      <c r="N15" s="174">
        <v>0</v>
      </c>
      <c r="O15" s="149">
        <v>0</v>
      </c>
      <c r="P15" s="78">
        <f t="shared" si="0"/>
        <v>10</v>
      </c>
      <c r="Q15" s="175">
        <v>5</v>
      </c>
      <c r="R15" s="80">
        <f t="shared" si="1"/>
        <v>5</v>
      </c>
      <c r="S15" s="148">
        <v>5</v>
      </c>
      <c r="T15" s="149">
        <v>0</v>
      </c>
      <c r="U15" s="82">
        <f t="shared" si="2"/>
        <v>5</v>
      </c>
      <c r="V15" s="147">
        <v>10</v>
      </c>
      <c r="W15" s="144">
        <v>10</v>
      </c>
      <c r="X15" s="144">
        <v>0</v>
      </c>
      <c r="Y15" s="145">
        <v>0</v>
      </c>
      <c r="Z15" s="83">
        <f t="shared" si="10"/>
        <v>10</v>
      </c>
      <c r="AA15" s="147">
        <v>0</v>
      </c>
      <c r="AB15" s="145">
        <v>5</v>
      </c>
      <c r="AC15" s="84">
        <f t="shared" si="4"/>
        <v>5</v>
      </c>
      <c r="AD15" s="148">
        <v>0</v>
      </c>
      <c r="AE15" s="149">
        <v>10</v>
      </c>
      <c r="AF15" s="85">
        <f t="shared" si="5"/>
        <v>10</v>
      </c>
      <c r="AG15" s="150">
        <v>5</v>
      </c>
      <c r="AH15" s="151">
        <v>5</v>
      </c>
      <c r="AI15" s="88">
        <f t="shared" si="6"/>
        <v>10</v>
      </c>
      <c r="AJ15" s="147">
        <v>5</v>
      </c>
      <c r="AK15" s="144">
        <v>4</v>
      </c>
      <c r="AL15" s="144">
        <v>9</v>
      </c>
      <c r="AM15" s="144">
        <v>5</v>
      </c>
      <c r="AN15" s="145">
        <v>15</v>
      </c>
      <c r="AO15" s="89">
        <f t="shared" si="7"/>
        <v>38</v>
      </c>
      <c r="AP15" s="218">
        <f t="shared" si="8"/>
        <v>93</v>
      </c>
      <c r="AQ15" s="157">
        <f t="shared" si="9"/>
        <v>0.93</v>
      </c>
      <c r="AR15" s="159" t="s">
        <v>715</v>
      </c>
      <c r="AS15" s="160">
        <v>23</v>
      </c>
      <c r="AT15" s="160">
        <v>56</v>
      </c>
      <c r="AU15" s="163" t="s">
        <v>718</v>
      </c>
      <c r="AV15" s="112">
        <v>1000000</v>
      </c>
      <c r="AW15" s="164">
        <v>1000000</v>
      </c>
      <c r="AX15" s="112"/>
      <c r="AY15" s="183"/>
      <c r="AZ15" s="166"/>
      <c r="BA15" s="166">
        <v>1250000</v>
      </c>
      <c r="BB15" s="183">
        <v>1250000</v>
      </c>
      <c r="BC15" s="167">
        <v>56</v>
      </c>
      <c r="BD15" s="113">
        <v>56</v>
      </c>
      <c r="BE15" s="169">
        <v>54187</v>
      </c>
      <c r="BF15" s="112">
        <v>15592474</v>
      </c>
      <c r="BG15" s="113">
        <v>278437.03571428574</v>
      </c>
      <c r="BH15" s="113">
        <v>287.75304039714325</v>
      </c>
      <c r="BI15" s="170" t="s">
        <v>643</v>
      </c>
      <c r="BJ15" s="219" t="s">
        <v>584</v>
      </c>
      <c r="BK15" s="219" t="s">
        <v>71</v>
      </c>
      <c r="BL15" s="220" t="s">
        <v>598</v>
      </c>
      <c r="BM15" s="171" t="s">
        <v>584</v>
      </c>
      <c r="BN15" s="219" t="s">
        <v>631</v>
      </c>
      <c r="BO15" s="220" t="s">
        <v>619</v>
      </c>
    </row>
    <row r="16" spans="1:72" ht="12" customHeight="1">
      <c r="A16" s="171" t="s">
        <v>325</v>
      </c>
      <c r="B16" s="308" t="s">
        <v>326</v>
      </c>
      <c r="C16" s="171" t="s">
        <v>38</v>
      </c>
      <c r="D16" s="171" t="s">
        <v>32</v>
      </c>
      <c r="E16" s="220" t="s">
        <v>546</v>
      </c>
      <c r="F16" s="142" t="s">
        <v>543</v>
      </c>
      <c r="G16" s="173" t="s">
        <v>37</v>
      </c>
      <c r="H16" s="173" t="s">
        <v>37</v>
      </c>
      <c r="I16" s="173" t="s">
        <v>37</v>
      </c>
      <c r="J16" s="173" t="s">
        <v>37</v>
      </c>
      <c r="K16" s="173" t="s">
        <v>37</v>
      </c>
      <c r="L16" s="174">
        <v>10</v>
      </c>
      <c r="M16" s="174">
        <v>0</v>
      </c>
      <c r="N16" s="174">
        <v>0</v>
      </c>
      <c r="O16" s="149">
        <v>0</v>
      </c>
      <c r="P16" s="78">
        <f t="shared" si="0"/>
        <v>10</v>
      </c>
      <c r="Q16" s="175">
        <v>5</v>
      </c>
      <c r="R16" s="80">
        <f t="shared" si="1"/>
        <v>5</v>
      </c>
      <c r="S16" s="148">
        <v>5</v>
      </c>
      <c r="T16" s="149">
        <v>0</v>
      </c>
      <c r="U16" s="82">
        <f t="shared" si="2"/>
        <v>5</v>
      </c>
      <c r="V16" s="147">
        <v>10</v>
      </c>
      <c r="W16" s="144">
        <v>0</v>
      </c>
      <c r="X16" s="144">
        <v>0</v>
      </c>
      <c r="Y16" s="145">
        <v>0</v>
      </c>
      <c r="Z16" s="83">
        <f t="shared" si="10"/>
        <v>10</v>
      </c>
      <c r="AA16" s="147">
        <v>2</v>
      </c>
      <c r="AB16" s="145">
        <v>5</v>
      </c>
      <c r="AC16" s="84">
        <f t="shared" si="4"/>
        <v>7</v>
      </c>
      <c r="AD16" s="148">
        <v>10</v>
      </c>
      <c r="AE16" s="149">
        <v>0</v>
      </c>
      <c r="AF16" s="85">
        <f t="shared" si="5"/>
        <v>10</v>
      </c>
      <c r="AG16" s="150">
        <v>5</v>
      </c>
      <c r="AH16" s="151">
        <v>5</v>
      </c>
      <c r="AI16" s="88">
        <f t="shared" si="6"/>
        <v>10</v>
      </c>
      <c r="AJ16" s="147">
        <v>3</v>
      </c>
      <c r="AK16" s="144">
        <v>3</v>
      </c>
      <c r="AL16" s="144">
        <v>9</v>
      </c>
      <c r="AM16" s="144">
        <v>5</v>
      </c>
      <c r="AN16" s="145">
        <v>15</v>
      </c>
      <c r="AO16" s="89">
        <f t="shared" si="7"/>
        <v>35</v>
      </c>
      <c r="AP16" s="218">
        <f t="shared" si="8"/>
        <v>92</v>
      </c>
      <c r="AQ16" s="157">
        <f t="shared" si="9"/>
        <v>0.92</v>
      </c>
      <c r="AR16" s="159" t="s">
        <v>714</v>
      </c>
      <c r="AS16" s="160">
        <v>21</v>
      </c>
      <c r="AT16" s="160">
        <v>57</v>
      </c>
      <c r="AU16" s="162"/>
      <c r="AV16" s="185">
        <v>1000000</v>
      </c>
      <c r="AW16" s="163"/>
      <c r="AX16" s="112"/>
      <c r="AY16" s="184"/>
      <c r="AZ16" s="165"/>
      <c r="BA16" s="113">
        <v>1250000</v>
      </c>
      <c r="BB16" s="183"/>
      <c r="BC16" s="167">
        <v>57</v>
      </c>
      <c r="BD16" s="168">
        <v>57</v>
      </c>
      <c r="BE16" s="169">
        <v>72912</v>
      </c>
      <c r="BF16" s="112">
        <v>13069910</v>
      </c>
      <c r="BG16" s="113">
        <v>229296.66666666666</v>
      </c>
      <c r="BH16" s="113">
        <v>179.25595238095238</v>
      </c>
      <c r="BI16" s="170" t="s">
        <v>643</v>
      </c>
      <c r="BJ16" s="170" t="s">
        <v>575</v>
      </c>
      <c r="BK16" s="170" t="s">
        <v>71</v>
      </c>
      <c r="BL16" s="170" t="s">
        <v>643</v>
      </c>
      <c r="BM16" s="171" t="s">
        <v>645</v>
      </c>
      <c r="BN16" s="219">
        <v>0</v>
      </c>
      <c r="BO16" s="220" t="s">
        <v>619</v>
      </c>
    </row>
    <row r="17" spans="1:67" ht="12" customHeight="1">
      <c r="A17" s="171" t="s">
        <v>444</v>
      </c>
      <c r="B17" s="308" t="s">
        <v>445</v>
      </c>
      <c r="C17" s="171" t="s">
        <v>508</v>
      </c>
      <c r="D17" s="171" t="s">
        <v>539</v>
      </c>
      <c r="E17" s="334" t="s">
        <v>546</v>
      </c>
      <c r="F17" s="142" t="s">
        <v>543</v>
      </c>
      <c r="G17" s="173" t="s">
        <v>37</v>
      </c>
      <c r="H17" s="173" t="s">
        <v>37</v>
      </c>
      <c r="I17" s="173" t="s">
        <v>37</v>
      </c>
      <c r="J17" s="173" t="s">
        <v>37</v>
      </c>
      <c r="K17" s="173" t="s">
        <v>37</v>
      </c>
      <c r="L17" s="174">
        <v>10</v>
      </c>
      <c r="M17" s="174">
        <v>0</v>
      </c>
      <c r="N17" s="174">
        <v>0</v>
      </c>
      <c r="O17" s="149">
        <v>10</v>
      </c>
      <c r="P17" s="78">
        <f t="shared" si="0"/>
        <v>10</v>
      </c>
      <c r="Q17" s="175">
        <v>5</v>
      </c>
      <c r="R17" s="80">
        <f t="shared" si="1"/>
        <v>5</v>
      </c>
      <c r="S17" s="148">
        <v>5</v>
      </c>
      <c r="T17" s="149">
        <v>0</v>
      </c>
      <c r="U17" s="82">
        <f t="shared" si="2"/>
        <v>5</v>
      </c>
      <c r="V17" s="147">
        <v>10</v>
      </c>
      <c r="W17" s="144">
        <v>0</v>
      </c>
      <c r="X17" s="144">
        <v>0</v>
      </c>
      <c r="Y17" s="145">
        <v>0</v>
      </c>
      <c r="Z17" s="83">
        <f t="shared" si="10"/>
        <v>10</v>
      </c>
      <c r="AA17" s="147">
        <v>5</v>
      </c>
      <c r="AB17" s="145">
        <v>4</v>
      </c>
      <c r="AC17" s="84">
        <f t="shared" si="4"/>
        <v>9</v>
      </c>
      <c r="AD17" s="148">
        <v>0</v>
      </c>
      <c r="AE17" s="149">
        <v>10</v>
      </c>
      <c r="AF17" s="85">
        <f t="shared" si="5"/>
        <v>10</v>
      </c>
      <c r="AG17" s="150">
        <v>4</v>
      </c>
      <c r="AH17" s="151">
        <v>0</v>
      </c>
      <c r="AI17" s="88">
        <f t="shared" si="6"/>
        <v>4</v>
      </c>
      <c r="AJ17" s="147">
        <v>5</v>
      </c>
      <c r="AK17" s="144">
        <v>4</v>
      </c>
      <c r="AL17" s="144">
        <v>7</v>
      </c>
      <c r="AM17" s="144">
        <v>5</v>
      </c>
      <c r="AN17" s="145">
        <v>15</v>
      </c>
      <c r="AO17" s="89">
        <f t="shared" si="7"/>
        <v>36</v>
      </c>
      <c r="AP17" s="218">
        <f t="shared" si="8"/>
        <v>89</v>
      </c>
      <c r="AQ17" s="157">
        <f t="shared" si="9"/>
        <v>0.89</v>
      </c>
      <c r="AR17" s="159" t="s">
        <v>715</v>
      </c>
      <c r="AS17" s="160">
        <v>1</v>
      </c>
      <c r="AT17" s="160">
        <v>50</v>
      </c>
      <c r="AU17" s="163"/>
      <c r="AV17" s="112">
        <v>949950</v>
      </c>
      <c r="AW17" s="164"/>
      <c r="AX17" s="112"/>
      <c r="AY17" s="178"/>
      <c r="AZ17" s="166"/>
      <c r="BA17" s="166">
        <v>1250000</v>
      </c>
      <c r="BB17" s="177"/>
      <c r="BC17" s="167">
        <v>50</v>
      </c>
      <c r="BD17" s="113">
        <v>50</v>
      </c>
      <c r="BE17" s="169">
        <v>55176</v>
      </c>
      <c r="BF17" s="112">
        <v>11004873</v>
      </c>
      <c r="BG17" s="113">
        <v>220097.46</v>
      </c>
      <c r="BH17" s="113">
        <v>199.45035885167465</v>
      </c>
      <c r="BI17" s="170" t="s">
        <v>658</v>
      </c>
      <c r="BJ17" s="219" t="s">
        <v>659</v>
      </c>
      <c r="BK17" s="219" t="s">
        <v>71</v>
      </c>
      <c r="BL17" s="220" t="s">
        <v>659</v>
      </c>
      <c r="BM17" s="171" t="s">
        <v>660</v>
      </c>
      <c r="BN17" s="219" t="s">
        <v>631</v>
      </c>
      <c r="BO17" s="220" t="s">
        <v>619</v>
      </c>
    </row>
    <row r="18" spans="1:67" ht="12" customHeight="1">
      <c r="A18" s="171" t="s">
        <v>440</v>
      </c>
      <c r="B18" s="308" t="s">
        <v>441</v>
      </c>
      <c r="C18" s="171" t="s">
        <v>473</v>
      </c>
      <c r="D18" s="171" t="s">
        <v>517</v>
      </c>
      <c r="E18" s="334" t="s">
        <v>546</v>
      </c>
      <c r="F18" s="142" t="s">
        <v>543</v>
      </c>
      <c r="G18" s="173" t="s">
        <v>37</v>
      </c>
      <c r="H18" s="173" t="s">
        <v>37</v>
      </c>
      <c r="I18" s="173" t="s">
        <v>37</v>
      </c>
      <c r="J18" s="173" t="s">
        <v>37</v>
      </c>
      <c r="K18" s="173" t="s">
        <v>37</v>
      </c>
      <c r="L18" s="174">
        <v>0</v>
      </c>
      <c r="M18" s="174">
        <v>0</v>
      </c>
      <c r="N18" s="174">
        <v>0</v>
      </c>
      <c r="O18" s="149">
        <v>0</v>
      </c>
      <c r="P18" s="78">
        <f t="shared" si="0"/>
        <v>0</v>
      </c>
      <c r="Q18" s="175">
        <v>5</v>
      </c>
      <c r="R18" s="80">
        <f t="shared" si="1"/>
        <v>5</v>
      </c>
      <c r="S18" s="148">
        <v>5</v>
      </c>
      <c r="T18" s="149">
        <v>0</v>
      </c>
      <c r="U18" s="82">
        <f t="shared" si="2"/>
        <v>5</v>
      </c>
      <c r="V18" s="147">
        <v>10</v>
      </c>
      <c r="W18" s="144">
        <v>0</v>
      </c>
      <c r="X18" s="144">
        <v>0</v>
      </c>
      <c r="Y18" s="145">
        <v>0</v>
      </c>
      <c r="Z18" s="83">
        <f t="shared" si="10"/>
        <v>10</v>
      </c>
      <c r="AA18" s="147">
        <v>0</v>
      </c>
      <c r="AB18" s="145">
        <v>5</v>
      </c>
      <c r="AC18" s="84">
        <f t="shared" si="4"/>
        <v>5</v>
      </c>
      <c r="AD18" s="148">
        <v>0</v>
      </c>
      <c r="AE18" s="149">
        <v>10</v>
      </c>
      <c r="AF18" s="85">
        <f t="shared" si="5"/>
        <v>10</v>
      </c>
      <c r="AG18" s="150">
        <v>5</v>
      </c>
      <c r="AH18" s="151">
        <v>5</v>
      </c>
      <c r="AI18" s="88">
        <f t="shared" si="6"/>
        <v>10</v>
      </c>
      <c r="AJ18" s="147">
        <v>5</v>
      </c>
      <c r="AK18" s="144">
        <v>4</v>
      </c>
      <c r="AL18" s="144">
        <v>9</v>
      </c>
      <c r="AM18" s="144">
        <v>5</v>
      </c>
      <c r="AN18" s="145">
        <v>15</v>
      </c>
      <c r="AO18" s="89">
        <f t="shared" si="7"/>
        <v>38</v>
      </c>
      <c r="AP18" s="218">
        <f t="shared" si="8"/>
        <v>83</v>
      </c>
      <c r="AQ18" s="157">
        <f t="shared" si="9"/>
        <v>0.83</v>
      </c>
      <c r="AR18" s="159" t="s">
        <v>714</v>
      </c>
      <c r="AS18" s="160">
        <v>23</v>
      </c>
      <c r="AT18" s="160">
        <v>58</v>
      </c>
      <c r="AU18" s="163"/>
      <c r="AV18" s="184">
        <v>1000000</v>
      </c>
      <c r="AW18" s="164"/>
      <c r="AX18" s="184"/>
      <c r="AY18" s="183"/>
      <c r="AZ18" s="166"/>
      <c r="BA18" s="166">
        <v>1250000</v>
      </c>
      <c r="BB18" s="177"/>
      <c r="BC18" s="167">
        <v>58</v>
      </c>
      <c r="BD18" s="113">
        <v>58</v>
      </c>
      <c r="BE18" s="169">
        <v>77268</v>
      </c>
      <c r="BF18" s="112">
        <v>12454004</v>
      </c>
      <c r="BG18" s="113">
        <v>214724.20689655171</v>
      </c>
      <c r="BH18" s="113">
        <v>161.17932391158047</v>
      </c>
      <c r="BI18" s="170" t="s">
        <v>567</v>
      </c>
      <c r="BJ18" s="219" t="s">
        <v>583</v>
      </c>
      <c r="BK18" s="219" t="s">
        <v>71</v>
      </c>
      <c r="BL18" s="220" t="s">
        <v>567</v>
      </c>
      <c r="BM18" s="171" t="s">
        <v>657</v>
      </c>
      <c r="BN18" s="219" t="s">
        <v>631</v>
      </c>
      <c r="BO18" s="220" t="s">
        <v>624</v>
      </c>
    </row>
    <row r="19" spans="1:67" ht="12" customHeight="1">
      <c r="A19" s="171" t="s">
        <v>370</v>
      </c>
      <c r="B19" s="308" t="s">
        <v>371</v>
      </c>
      <c r="C19" s="171" t="s">
        <v>473</v>
      </c>
      <c r="D19" s="171" t="s">
        <v>517</v>
      </c>
      <c r="E19" s="220" t="s">
        <v>546</v>
      </c>
      <c r="F19" s="142" t="s">
        <v>543</v>
      </c>
      <c r="G19" s="173" t="s">
        <v>37</v>
      </c>
      <c r="H19" s="173" t="s">
        <v>37</v>
      </c>
      <c r="I19" s="173" t="s">
        <v>37</v>
      </c>
      <c r="J19" s="173" t="s">
        <v>37</v>
      </c>
      <c r="K19" s="173" t="s">
        <v>37</v>
      </c>
      <c r="L19" s="174">
        <v>10</v>
      </c>
      <c r="M19" s="174">
        <v>0</v>
      </c>
      <c r="N19" s="174">
        <v>0</v>
      </c>
      <c r="O19" s="149">
        <v>0</v>
      </c>
      <c r="P19" s="78">
        <f t="shared" si="0"/>
        <v>10</v>
      </c>
      <c r="Q19" s="175">
        <v>5</v>
      </c>
      <c r="R19" s="80">
        <f t="shared" si="1"/>
        <v>5</v>
      </c>
      <c r="S19" s="148">
        <v>0</v>
      </c>
      <c r="T19" s="149">
        <v>5</v>
      </c>
      <c r="U19" s="82">
        <f t="shared" si="2"/>
        <v>5</v>
      </c>
      <c r="V19" s="147">
        <v>0</v>
      </c>
      <c r="W19" s="144">
        <v>0</v>
      </c>
      <c r="X19" s="144">
        <v>10</v>
      </c>
      <c r="Y19" s="145">
        <v>0</v>
      </c>
      <c r="Z19" s="83">
        <f t="shared" si="10"/>
        <v>10</v>
      </c>
      <c r="AA19" s="147">
        <v>3</v>
      </c>
      <c r="AB19" s="145">
        <v>5</v>
      </c>
      <c r="AC19" s="84">
        <f t="shared" si="4"/>
        <v>8</v>
      </c>
      <c r="AD19" s="148">
        <v>10</v>
      </c>
      <c r="AE19" s="149">
        <v>0</v>
      </c>
      <c r="AF19" s="85">
        <f t="shared" si="5"/>
        <v>10</v>
      </c>
      <c r="AG19" s="150">
        <v>5</v>
      </c>
      <c r="AH19" s="151">
        <v>3</v>
      </c>
      <c r="AI19" s="88">
        <f t="shared" si="6"/>
        <v>8</v>
      </c>
      <c r="AJ19" s="147">
        <v>5</v>
      </c>
      <c r="AK19" s="144">
        <v>4</v>
      </c>
      <c r="AL19" s="144">
        <v>9</v>
      </c>
      <c r="AM19" s="144">
        <v>5</v>
      </c>
      <c r="AN19" s="145">
        <v>0</v>
      </c>
      <c r="AO19" s="89">
        <f t="shared" si="7"/>
        <v>23</v>
      </c>
      <c r="AP19" s="218">
        <f t="shared" si="8"/>
        <v>79</v>
      </c>
      <c r="AQ19" s="157">
        <f t="shared" si="9"/>
        <v>0.79</v>
      </c>
      <c r="AR19" s="159" t="s">
        <v>715</v>
      </c>
      <c r="AS19" s="160">
        <v>23</v>
      </c>
      <c r="AT19" s="160">
        <v>63</v>
      </c>
      <c r="AU19" s="162"/>
      <c r="AV19" s="185">
        <v>951960</v>
      </c>
      <c r="AW19" s="163"/>
      <c r="AX19" s="112">
        <v>300000</v>
      </c>
      <c r="AY19" s="184"/>
      <c r="AZ19" s="165"/>
      <c r="BA19" s="113">
        <v>1250000</v>
      </c>
      <c r="BB19" s="183"/>
      <c r="BC19" s="167">
        <v>53</v>
      </c>
      <c r="BD19" s="168">
        <v>63</v>
      </c>
      <c r="BE19" s="169">
        <v>55125</v>
      </c>
      <c r="BF19" s="112">
        <v>12013141</v>
      </c>
      <c r="BG19" s="113">
        <v>190684.77777777778</v>
      </c>
      <c r="BH19" s="113">
        <v>217.92546031746031</v>
      </c>
      <c r="BI19" s="170" t="s">
        <v>548</v>
      </c>
      <c r="BJ19" s="170" t="s">
        <v>579</v>
      </c>
      <c r="BK19" s="170" t="s">
        <v>71</v>
      </c>
      <c r="BL19" s="170" t="s">
        <v>606</v>
      </c>
      <c r="BM19" s="171" t="s">
        <v>548</v>
      </c>
      <c r="BN19" s="219" t="s">
        <v>631</v>
      </c>
      <c r="BO19" s="220" t="s">
        <v>619</v>
      </c>
    </row>
    <row r="21" spans="1:67" ht="12.75" customHeight="1">
      <c r="AU21" s="110"/>
      <c r="AV21" s="223"/>
      <c r="AX21" s="224"/>
    </row>
    <row r="22" spans="1:67" ht="12.75" customHeight="1">
      <c r="AU22" s="225"/>
    </row>
    <row r="23" spans="1:67" ht="12.75" customHeight="1">
      <c r="E23" s="226"/>
      <c r="AU23" s="225"/>
    </row>
  </sheetData>
  <sortState ref="A3:CA23">
    <sortCondition descending="1" ref="AP3:AP23"/>
    <sortCondition descending="1" ref="AR3:AR23"/>
    <sortCondition ref="AS3:AS23"/>
    <sortCondition descending="1" ref="AT3:AT23"/>
  </sortState>
  <mergeCells count="15">
    <mergeCell ref="Q1:R1"/>
    <mergeCell ref="A1:B1"/>
    <mergeCell ref="C1:F1"/>
    <mergeCell ref="L1:P1"/>
    <mergeCell ref="S1:U1"/>
    <mergeCell ref="G1:K1"/>
    <mergeCell ref="BI1:BO1"/>
    <mergeCell ref="AU1:BB1"/>
    <mergeCell ref="BC1:BH1"/>
    <mergeCell ref="V1:Z1"/>
    <mergeCell ref="AA1:AC1"/>
    <mergeCell ref="AJ1:AO1"/>
    <mergeCell ref="AG1:AI1"/>
    <mergeCell ref="AR1:AT1"/>
    <mergeCell ref="AD1:AF1"/>
  </mergeCells>
  <dataValidations count="1">
    <dataValidation type="list" allowBlank="1" showInputMessage="1" showErrorMessage="1" sqref="F3:F19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ignoredErrors>
    <ignoredError sqref="AC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8"/>
  <sheetViews>
    <sheetView showGridLines="0" zoomScaleNormal="100" zoomScaleSheetLayoutView="130" workbookViewId="0">
      <pane xSplit="2" ySplit="2" topLeftCell="C11" activePane="bottomRight" state="frozen"/>
      <selection pane="topRight" activeCell="C1" sqref="C1"/>
      <selection pane="bottomLeft" activeCell="A3" sqref="A3"/>
      <selection pane="bottomRight" activeCell="F2" sqref="F2"/>
    </sheetView>
  </sheetViews>
  <sheetFormatPr defaultColWidth="9.42578125" defaultRowHeight="12.75" customHeight="1"/>
  <cols>
    <col min="1" max="1" width="7.28515625" style="69" customWidth="1"/>
    <col min="2" max="2" width="27.5703125" style="69" bestFit="1" customWidth="1"/>
    <col min="3" max="3" width="13.85546875" style="69" bestFit="1" customWidth="1"/>
    <col min="4" max="4" width="9.85546875" style="69" bestFit="1" customWidth="1"/>
    <col min="5" max="5" width="11.42578125" style="69" bestFit="1" customWidth="1"/>
    <col min="6" max="6" width="14" style="109" bestFit="1" customWidth="1"/>
    <col min="7" max="8" width="9.42578125" style="69" customWidth="1"/>
    <col min="9" max="9" width="12.140625" style="69" customWidth="1"/>
    <col min="10" max="11" width="9.42578125" style="69" customWidth="1"/>
    <col min="12" max="12" width="11.140625" style="69" customWidth="1"/>
    <col min="13" max="13" width="11.42578125" style="69" customWidth="1"/>
    <col min="14" max="17" width="5.7109375" style="69" customWidth="1"/>
    <col min="18" max="18" width="7.85546875" style="69" customWidth="1"/>
    <col min="19" max="19" width="7.28515625" style="69" customWidth="1"/>
    <col min="20" max="20" width="12" style="69" customWidth="1"/>
    <col min="21" max="21" width="8.85546875" style="69" customWidth="1"/>
    <col min="22" max="22" width="6.7109375" style="69" customWidth="1"/>
    <col min="23" max="23" width="8.140625" style="69" customWidth="1"/>
    <col min="24" max="27" width="5.7109375" style="69" customWidth="1"/>
    <col min="28" max="28" width="11.7109375" style="69" customWidth="1"/>
    <col min="29" max="30" width="5.7109375" style="69" customWidth="1"/>
    <col min="31" max="31" width="10.7109375" style="69" customWidth="1"/>
    <col min="32" max="32" width="9" style="69" customWidth="1"/>
    <col min="33" max="33" width="7.7109375" style="69" customWidth="1"/>
    <col min="34" max="37" width="7.28515625" style="69" customWidth="1"/>
    <col min="38" max="38" width="6.28515625" style="69" customWidth="1"/>
    <col min="39" max="40" width="6.42578125" style="69" customWidth="1"/>
    <col min="41" max="41" width="6.140625" style="69" customWidth="1"/>
    <col min="42" max="42" width="6.42578125" style="69" customWidth="1"/>
    <col min="43" max="43" width="7" style="69" customWidth="1"/>
    <col min="44" max="44" width="8.28515625" style="69" customWidth="1"/>
    <col min="45" max="47" width="7.42578125" style="69" customWidth="1"/>
    <col min="48" max="48" width="12.28515625" style="69" bestFit="1" customWidth="1"/>
    <col min="49" max="49" width="11.42578125" style="69" customWidth="1"/>
    <col min="50" max="50" width="10.85546875" style="69" customWidth="1"/>
    <col min="51" max="51" width="14.140625" style="69" customWidth="1"/>
    <col min="52" max="52" width="8.85546875" style="69" customWidth="1"/>
    <col min="53" max="53" width="11.85546875" style="69" customWidth="1"/>
    <col min="54" max="54" width="10.85546875" style="69" customWidth="1"/>
    <col min="55" max="55" width="12.7109375" style="69" customWidth="1"/>
    <col min="56" max="57" width="9.42578125" style="69" customWidth="1"/>
    <col min="58" max="59" width="12.28515625" style="69" customWidth="1"/>
    <col min="60" max="60" width="9.42578125" style="69" customWidth="1"/>
    <col min="61" max="61" width="11.85546875" style="69" customWidth="1"/>
    <col min="62" max="62" width="7.85546875" style="69" customWidth="1"/>
    <col min="63" max="63" width="9.42578125" style="69" customWidth="1"/>
    <col min="64" max="64" width="13.42578125" style="69" customWidth="1"/>
    <col min="65" max="65" width="14" style="69" customWidth="1"/>
    <col min="66" max="66" width="13" style="69" customWidth="1"/>
    <col min="67" max="67" width="35.5703125" style="69" bestFit="1" customWidth="1"/>
    <col min="68" max="68" width="31.28515625" style="69" bestFit="1" customWidth="1"/>
    <col min="69" max="69" width="22.85546875" style="69" bestFit="1" customWidth="1"/>
    <col min="70" max="70" width="31.140625" style="111" bestFit="1" customWidth="1"/>
    <col min="71" max="71" width="30.28515625" style="69" bestFit="1" customWidth="1"/>
    <col min="72" max="72" width="10.5703125" style="69" customWidth="1"/>
    <col min="73" max="73" width="27" style="69" bestFit="1" customWidth="1"/>
    <col min="74" max="16384" width="9.42578125" style="69"/>
  </cols>
  <sheetData>
    <row r="1" spans="1:78" ht="74.25" customHeight="1">
      <c r="A1" s="392" t="s">
        <v>719</v>
      </c>
      <c r="B1" s="393"/>
      <c r="C1" s="397" t="s">
        <v>31</v>
      </c>
      <c r="D1" s="397"/>
      <c r="E1" s="397"/>
      <c r="F1" s="398"/>
      <c r="G1" s="433" t="s">
        <v>166</v>
      </c>
      <c r="H1" s="433"/>
      <c r="I1" s="433"/>
      <c r="J1" s="433"/>
      <c r="K1" s="433"/>
      <c r="L1" s="433"/>
      <c r="M1" s="433"/>
      <c r="N1" s="427" t="s">
        <v>229</v>
      </c>
      <c r="O1" s="427"/>
      <c r="P1" s="427"/>
      <c r="Q1" s="427"/>
      <c r="R1" s="427"/>
      <c r="S1" s="426" t="s">
        <v>249</v>
      </c>
      <c r="T1" s="426"/>
      <c r="U1" s="428" t="s">
        <v>230</v>
      </c>
      <c r="V1" s="428"/>
      <c r="W1" s="428"/>
      <c r="X1" s="389" t="s">
        <v>234</v>
      </c>
      <c r="Y1" s="390"/>
      <c r="Z1" s="390"/>
      <c r="AA1" s="390"/>
      <c r="AB1" s="391"/>
      <c r="AC1" s="411" t="s">
        <v>739</v>
      </c>
      <c r="AD1" s="412"/>
      <c r="AE1" s="413"/>
      <c r="AF1" s="388" t="s">
        <v>231</v>
      </c>
      <c r="AG1" s="388"/>
      <c r="AH1" s="431"/>
      <c r="AI1" s="399" t="s">
        <v>742</v>
      </c>
      <c r="AJ1" s="400"/>
      <c r="AK1" s="401"/>
      <c r="AL1" s="423" t="s">
        <v>250</v>
      </c>
      <c r="AM1" s="424"/>
      <c r="AN1" s="424"/>
      <c r="AO1" s="424"/>
      <c r="AP1" s="424"/>
      <c r="AQ1" s="424"/>
      <c r="AR1" s="424"/>
      <c r="AS1" s="425"/>
      <c r="AT1" s="311">
        <v>90</v>
      </c>
      <c r="AU1" s="325"/>
      <c r="AV1" s="434" t="s">
        <v>153</v>
      </c>
      <c r="AW1" s="435"/>
      <c r="AX1" s="418" t="s">
        <v>238</v>
      </c>
      <c r="AY1" s="419"/>
      <c r="AZ1" s="419"/>
      <c r="BA1" s="436" t="s">
        <v>28</v>
      </c>
      <c r="BB1" s="436"/>
      <c r="BC1" s="436"/>
      <c r="BD1" s="436"/>
      <c r="BE1" s="436"/>
      <c r="BF1" s="436"/>
      <c r="BG1" s="436"/>
      <c r="BH1" s="436"/>
      <c r="BI1" s="415" t="s">
        <v>163</v>
      </c>
      <c r="BJ1" s="416"/>
      <c r="BK1" s="416"/>
      <c r="BL1" s="416"/>
      <c r="BM1" s="416"/>
      <c r="BN1" s="417"/>
      <c r="BO1" s="402" t="s">
        <v>164</v>
      </c>
      <c r="BP1" s="403"/>
      <c r="BQ1" s="403"/>
      <c r="BR1" s="403"/>
      <c r="BS1" s="403"/>
      <c r="BT1" s="403"/>
      <c r="BU1" s="404"/>
      <c r="BV1" s="134"/>
      <c r="BW1" s="134"/>
      <c r="BX1" s="134"/>
      <c r="BY1" s="134"/>
      <c r="BZ1" s="134"/>
    </row>
    <row r="2" spans="1:78" ht="105" customHeight="1">
      <c r="A2" s="322" t="s">
        <v>0</v>
      </c>
      <c r="B2" s="323" t="s">
        <v>1</v>
      </c>
      <c r="C2" s="297" t="s">
        <v>27</v>
      </c>
      <c r="D2" s="269" t="s">
        <v>21</v>
      </c>
      <c r="E2" s="232" t="s">
        <v>175</v>
      </c>
      <c r="F2" s="268" t="s">
        <v>227</v>
      </c>
      <c r="G2" s="267" t="s">
        <v>180</v>
      </c>
      <c r="H2" s="267" t="s">
        <v>183</v>
      </c>
      <c r="I2" s="267" t="s">
        <v>724</v>
      </c>
      <c r="J2" s="267" t="s">
        <v>245</v>
      </c>
      <c r="K2" s="267" t="s">
        <v>246</v>
      </c>
      <c r="L2" s="267" t="s">
        <v>247</v>
      </c>
      <c r="M2" s="267" t="s">
        <v>248</v>
      </c>
      <c r="N2" s="186" t="s">
        <v>228</v>
      </c>
      <c r="O2" s="188" t="s">
        <v>154</v>
      </c>
      <c r="P2" s="188" t="s">
        <v>155</v>
      </c>
      <c r="Q2" s="186" t="s">
        <v>156</v>
      </c>
      <c r="R2" s="189" t="s">
        <v>144</v>
      </c>
      <c r="S2" s="190" t="s">
        <v>212</v>
      </c>
      <c r="T2" s="191" t="s">
        <v>144</v>
      </c>
      <c r="U2" s="192" t="s">
        <v>188</v>
      </c>
      <c r="V2" s="192" t="s">
        <v>223</v>
      </c>
      <c r="W2" s="193" t="s">
        <v>144</v>
      </c>
      <c r="X2" s="266" t="s">
        <v>189</v>
      </c>
      <c r="Y2" s="195" t="s">
        <v>193</v>
      </c>
      <c r="Z2" s="195" t="s">
        <v>191</v>
      </c>
      <c r="AA2" s="195" t="s">
        <v>192</v>
      </c>
      <c r="AB2" s="196" t="s">
        <v>145</v>
      </c>
      <c r="AC2" s="197" t="s">
        <v>157</v>
      </c>
      <c r="AD2" s="197" t="s">
        <v>195</v>
      </c>
      <c r="AE2" s="198" t="s">
        <v>151</v>
      </c>
      <c r="AF2" s="199" t="s">
        <v>196</v>
      </c>
      <c r="AG2" s="199" t="s">
        <v>197</v>
      </c>
      <c r="AH2" s="200" t="s">
        <v>145</v>
      </c>
      <c r="AI2" s="201" t="s">
        <v>198</v>
      </c>
      <c r="AJ2" s="201" t="s">
        <v>199</v>
      </c>
      <c r="AK2" s="202" t="s">
        <v>151</v>
      </c>
      <c r="AL2" s="203" t="s">
        <v>209</v>
      </c>
      <c r="AM2" s="204" t="s">
        <v>205</v>
      </c>
      <c r="AN2" s="203" t="s">
        <v>224</v>
      </c>
      <c r="AO2" s="203" t="s">
        <v>291</v>
      </c>
      <c r="AP2" s="203" t="s">
        <v>292</v>
      </c>
      <c r="AQ2" s="203" t="s">
        <v>251</v>
      </c>
      <c r="AR2" s="203" t="s">
        <v>293</v>
      </c>
      <c r="AS2" s="205" t="s">
        <v>145</v>
      </c>
      <c r="AT2" s="206" t="s">
        <v>13</v>
      </c>
      <c r="AU2" s="207" t="s">
        <v>287</v>
      </c>
      <c r="AV2" s="265" t="s">
        <v>744</v>
      </c>
      <c r="AW2" s="265" t="s">
        <v>745</v>
      </c>
      <c r="AX2" s="209" t="s">
        <v>215</v>
      </c>
      <c r="AY2" s="209" t="s">
        <v>216</v>
      </c>
      <c r="AZ2" s="210" t="s">
        <v>217</v>
      </c>
      <c r="BA2" s="211" t="s">
        <v>244</v>
      </c>
      <c r="BB2" s="227" t="s">
        <v>14</v>
      </c>
      <c r="BC2" s="228" t="s">
        <v>17</v>
      </c>
      <c r="BD2" s="228" t="s">
        <v>15</v>
      </c>
      <c r="BE2" s="228" t="s">
        <v>18</v>
      </c>
      <c r="BF2" s="228" t="s">
        <v>19</v>
      </c>
      <c r="BG2" s="228" t="s">
        <v>16</v>
      </c>
      <c r="BH2" s="228" t="s">
        <v>20</v>
      </c>
      <c r="BI2" s="332" t="s">
        <v>76</v>
      </c>
      <c r="BJ2" s="332" t="s">
        <v>77</v>
      </c>
      <c r="BK2" s="332" t="s">
        <v>65</v>
      </c>
      <c r="BL2" s="333" t="s">
        <v>43</v>
      </c>
      <c r="BM2" s="333" t="s">
        <v>167</v>
      </c>
      <c r="BN2" s="333" t="s">
        <v>168</v>
      </c>
      <c r="BO2" s="233" t="s">
        <v>24</v>
      </c>
      <c r="BP2" s="233" t="s">
        <v>25</v>
      </c>
      <c r="BQ2" s="233" t="s">
        <v>170</v>
      </c>
      <c r="BR2" s="233" t="s">
        <v>26</v>
      </c>
      <c r="BS2" s="233" t="s">
        <v>177</v>
      </c>
      <c r="BT2" s="233" t="s">
        <v>29</v>
      </c>
      <c r="BU2" s="233" t="s">
        <v>30</v>
      </c>
    </row>
    <row r="3" spans="1:78" ht="12" customHeight="1">
      <c r="A3" s="171" t="s">
        <v>450</v>
      </c>
      <c r="B3" s="378" t="s">
        <v>451</v>
      </c>
      <c r="C3" s="171" t="s">
        <v>497</v>
      </c>
      <c r="D3" s="171" t="s">
        <v>475</v>
      </c>
      <c r="E3" s="326" t="s">
        <v>545</v>
      </c>
      <c r="F3" s="142" t="s">
        <v>543</v>
      </c>
      <c r="G3" s="234" t="s">
        <v>37</v>
      </c>
      <c r="H3" s="234" t="s">
        <v>37</v>
      </c>
      <c r="I3" s="234"/>
      <c r="J3" s="234"/>
      <c r="K3" s="234"/>
      <c r="L3" s="234" t="s">
        <v>37</v>
      </c>
      <c r="M3" s="234" t="s">
        <v>37</v>
      </c>
      <c r="N3" s="144">
        <v>10</v>
      </c>
      <c r="O3" s="144"/>
      <c r="P3" s="144"/>
      <c r="Q3" s="145">
        <v>10</v>
      </c>
      <c r="R3" s="78">
        <f t="shared" ref="R3:R24" si="0">IF(SUM(N3:Q3)&gt;10,10,SUM(N3:Q3))</f>
        <v>10</v>
      </c>
      <c r="S3" s="146">
        <v>5</v>
      </c>
      <c r="T3" s="80">
        <f t="shared" ref="T3:T24" si="1">IF(S3&gt;5,5,S3)</f>
        <v>5</v>
      </c>
      <c r="U3" s="147">
        <v>0</v>
      </c>
      <c r="V3" s="145">
        <v>5</v>
      </c>
      <c r="W3" s="82">
        <f t="shared" ref="W3:W24" si="2">IF(SUM(U3:V3)&gt;5,5,SUM(U3:V3))</f>
        <v>5</v>
      </c>
      <c r="X3" s="147">
        <v>10</v>
      </c>
      <c r="Y3" s="144"/>
      <c r="Z3" s="144"/>
      <c r="AA3" s="145"/>
      <c r="AB3" s="83">
        <f t="shared" ref="AB3:AB24" si="3">IF(SUM(X3:AA3)&gt;10,10,SUM(X3:AA3))</f>
        <v>10</v>
      </c>
      <c r="AC3" s="147">
        <v>5</v>
      </c>
      <c r="AD3" s="145">
        <v>5</v>
      </c>
      <c r="AE3" s="84">
        <f t="shared" ref="AE3:AE24" si="4">IF(SUM(AC3:AD3)&gt;10,10,SUM(AC3:AD3))</f>
        <v>10</v>
      </c>
      <c r="AF3" s="148">
        <v>0</v>
      </c>
      <c r="AG3" s="149">
        <v>10</v>
      </c>
      <c r="AH3" s="85">
        <f t="shared" ref="AH3:AH24" si="5">IF(SUM(AF3:AG3)&gt;10,10,SUM(AF3:AG3))</f>
        <v>10</v>
      </c>
      <c r="AI3" s="150">
        <v>5</v>
      </c>
      <c r="AJ3" s="151">
        <v>5</v>
      </c>
      <c r="AK3" s="152">
        <f t="shared" ref="AK3:AK24" si="6">IF(SUM(AI3:AJ3)&gt;10,10,SUM(AI3:AJ3))</f>
        <v>10</v>
      </c>
      <c r="AL3" s="153">
        <v>5</v>
      </c>
      <c r="AM3" s="154">
        <v>5</v>
      </c>
      <c r="AN3" s="154">
        <v>10</v>
      </c>
      <c r="AO3" s="154">
        <v>5</v>
      </c>
      <c r="AP3" s="154">
        <v>5</v>
      </c>
      <c r="AQ3" s="154"/>
      <c r="AR3" s="155"/>
      <c r="AS3" s="89">
        <f t="shared" ref="AS3:AS24" si="7">IF(SUM(AL3:AR3)&gt;30,30,SUM(AL3:AR3))</f>
        <v>30</v>
      </c>
      <c r="AT3" s="235">
        <f t="shared" ref="AT3:AT24" si="8">+AS3+AK3+AH3+AE3+AB3+W3+T3+R3</f>
        <v>90</v>
      </c>
      <c r="AU3" s="213">
        <f t="shared" ref="AU3:AU24" si="9">+AT3/$AT$1</f>
        <v>1</v>
      </c>
      <c r="AV3" s="236" t="s">
        <v>709</v>
      </c>
      <c r="AW3" s="168"/>
      <c r="AX3" s="159" t="s">
        <v>714</v>
      </c>
      <c r="AY3" s="168">
        <v>5</v>
      </c>
      <c r="AZ3" s="160">
        <v>56</v>
      </c>
      <c r="BA3" s="163" t="s">
        <v>716</v>
      </c>
      <c r="BB3" s="113">
        <v>900000</v>
      </c>
      <c r="BC3" s="164">
        <f t="shared" ref="BC3:BC9" si="10">SUMIF(BA3, "x", BB3)</f>
        <v>900000</v>
      </c>
      <c r="BD3" s="112">
        <v>300000</v>
      </c>
      <c r="BE3" s="178">
        <v>300000</v>
      </c>
      <c r="BF3" s="183" t="s">
        <v>738</v>
      </c>
      <c r="BG3" s="183">
        <v>1250000</v>
      </c>
      <c r="BH3" s="183">
        <v>1250000</v>
      </c>
      <c r="BI3" s="167">
        <v>56</v>
      </c>
      <c r="BJ3" s="167">
        <v>56</v>
      </c>
      <c r="BK3" s="112">
        <v>53726</v>
      </c>
      <c r="BL3" s="112">
        <v>10068623</v>
      </c>
      <c r="BM3" s="113">
        <v>179796.83928571429</v>
      </c>
      <c r="BN3" s="113">
        <v>187.40689796374195</v>
      </c>
      <c r="BO3" s="170" t="s">
        <v>674</v>
      </c>
      <c r="BP3" s="170" t="s">
        <v>556</v>
      </c>
      <c r="BQ3" s="170" t="s">
        <v>71</v>
      </c>
      <c r="BR3" s="171" t="s">
        <v>593</v>
      </c>
      <c r="BS3" s="171"/>
      <c r="BT3" s="219" t="s">
        <v>631</v>
      </c>
      <c r="BU3" s="216" t="s">
        <v>620</v>
      </c>
    </row>
    <row r="4" spans="1:78" ht="12" customHeight="1">
      <c r="A4" s="171" t="s">
        <v>394</v>
      </c>
      <c r="B4" s="378" t="s">
        <v>395</v>
      </c>
      <c r="C4" s="171" t="s">
        <v>497</v>
      </c>
      <c r="D4" s="171" t="s">
        <v>475</v>
      </c>
      <c r="E4" s="326" t="s">
        <v>545</v>
      </c>
      <c r="F4" s="142" t="s">
        <v>543</v>
      </c>
      <c r="G4" s="234" t="s">
        <v>37</v>
      </c>
      <c r="H4" s="234" t="s">
        <v>37</v>
      </c>
      <c r="I4" s="237"/>
      <c r="J4" s="237"/>
      <c r="K4" s="237"/>
      <c r="L4" s="237" t="s">
        <v>37</v>
      </c>
      <c r="M4" s="237" t="s">
        <v>37</v>
      </c>
      <c r="N4" s="174">
        <v>10</v>
      </c>
      <c r="O4" s="174"/>
      <c r="P4" s="174"/>
      <c r="Q4" s="149">
        <v>10</v>
      </c>
      <c r="R4" s="78">
        <f t="shared" si="0"/>
        <v>10</v>
      </c>
      <c r="S4" s="175">
        <v>5</v>
      </c>
      <c r="T4" s="80">
        <f t="shared" si="1"/>
        <v>5</v>
      </c>
      <c r="U4" s="148">
        <v>0</v>
      </c>
      <c r="V4" s="149">
        <v>5</v>
      </c>
      <c r="W4" s="82">
        <f t="shared" si="2"/>
        <v>5</v>
      </c>
      <c r="X4" s="147">
        <v>10</v>
      </c>
      <c r="Y4" s="144"/>
      <c r="Z4" s="144"/>
      <c r="AA4" s="145"/>
      <c r="AB4" s="83">
        <f t="shared" si="3"/>
        <v>10</v>
      </c>
      <c r="AC4" s="147">
        <v>5</v>
      </c>
      <c r="AD4" s="145">
        <v>5</v>
      </c>
      <c r="AE4" s="84">
        <f t="shared" si="4"/>
        <v>10</v>
      </c>
      <c r="AF4" s="148">
        <v>0</v>
      </c>
      <c r="AG4" s="149">
        <v>10</v>
      </c>
      <c r="AH4" s="85">
        <f t="shared" si="5"/>
        <v>10</v>
      </c>
      <c r="AI4" s="150">
        <v>5</v>
      </c>
      <c r="AJ4" s="151">
        <v>5</v>
      </c>
      <c r="AK4" s="88">
        <f t="shared" si="6"/>
        <v>10</v>
      </c>
      <c r="AL4" s="147">
        <v>5</v>
      </c>
      <c r="AM4" s="154">
        <v>5</v>
      </c>
      <c r="AN4" s="144">
        <v>10</v>
      </c>
      <c r="AO4" s="144">
        <v>5</v>
      </c>
      <c r="AP4" s="144">
        <v>5</v>
      </c>
      <c r="AQ4" s="144"/>
      <c r="AR4" s="145"/>
      <c r="AS4" s="89">
        <f t="shared" si="7"/>
        <v>30</v>
      </c>
      <c r="AT4" s="156">
        <f t="shared" si="8"/>
        <v>90</v>
      </c>
      <c r="AU4" s="157">
        <f t="shared" si="9"/>
        <v>1</v>
      </c>
      <c r="AV4" s="168" t="s">
        <v>709</v>
      </c>
      <c r="AW4" s="168"/>
      <c r="AX4" s="159" t="s">
        <v>714</v>
      </c>
      <c r="AY4" s="168">
        <v>5</v>
      </c>
      <c r="AZ4" s="160">
        <v>51</v>
      </c>
      <c r="BA4" s="163" t="s">
        <v>716</v>
      </c>
      <c r="BB4" s="113">
        <v>900000</v>
      </c>
      <c r="BC4" s="164">
        <f t="shared" si="10"/>
        <v>900000</v>
      </c>
      <c r="BD4" s="112">
        <v>300000</v>
      </c>
      <c r="BE4" s="183">
        <v>300000</v>
      </c>
      <c r="BF4" s="183" t="s">
        <v>738</v>
      </c>
      <c r="BG4" s="183">
        <v>1250000</v>
      </c>
      <c r="BH4" s="183">
        <v>1250000</v>
      </c>
      <c r="BI4" s="167">
        <v>51</v>
      </c>
      <c r="BJ4" s="167">
        <v>51</v>
      </c>
      <c r="BK4" s="112">
        <v>49287</v>
      </c>
      <c r="BL4" s="112">
        <v>9378764</v>
      </c>
      <c r="BM4" s="113">
        <v>183897.33333333334</v>
      </c>
      <c r="BN4" s="113">
        <v>190.2887982632337</v>
      </c>
      <c r="BO4" s="170" t="s">
        <v>674</v>
      </c>
      <c r="BP4" s="170" t="s">
        <v>675</v>
      </c>
      <c r="BQ4" s="170" t="s">
        <v>71</v>
      </c>
      <c r="BR4" s="171" t="s">
        <v>593</v>
      </c>
      <c r="BS4" s="171" t="s">
        <v>674</v>
      </c>
      <c r="BT4" s="219" t="s">
        <v>631</v>
      </c>
      <c r="BU4" s="220" t="s">
        <v>620</v>
      </c>
    </row>
    <row r="5" spans="1:78" ht="12" customHeight="1">
      <c r="A5" s="171" t="s">
        <v>428</v>
      </c>
      <c r="B5" s="378" t="s">
        <v>429</v>
      </c>
      <c r="C5" s="171" t="s">
        <v>69</v>
      </c>
      <c r="D5" s="171" t="s">
        <v>74</v>
      </c>
      <c r="E5" s="326" t="s">
        <v>546</v>
      </c>
      <c r="F5" s="219" t="s">
        <v>543</v>
      </c>
      <c r="G5" s="234" t="s">
        <v>37</v>
      </c>
      <c r="H5" s="234" t="s">
        <v>37</v>
      </c>
      <c r="I5" s="237" t="s">
        <v>37</v>
      </c>
      <c r="J5" s="237" t="s">
        <v>37</v>
      </c>
      <c r="K5" s="237" t="s">
        <v>37</v>
      </c>
      <c r="L5" s="237"/>
      <c r="M5" s="237"/>
      <c r="N5" s="174"/>
      <c r="O5" s="174"/>
      <c r="P5" s="174"/>
      <c r="Q5" s="149">
        <v>10</v>
      </c>
      <c r="R5" s="78">
        <f t="shared" si="0"/>
        <v>10</v>
      </c>
      <c r="S5" s="175">
        <v>5</v>
      </c>
      <c r="T5" s="80">
        <f t="shared" si="1"/>
        <v>5</v>
      </c>
      <c r="U5" s="148">
        <v>0</v>
      </c>
      <c r="V5" s="149">
        <v>5</v>
      </c>
      <c r="W5" s="82">
        <f t="shared" si="2"/>
        <v>5</v>
      </c>
      <c r="X5" s="147">
        <v>10</v>
      </c>
      <c r="Y5" s="144"/>
      <c r="Z5" s="144"/>
      <c r="AA5" s="145"/>
      <c r="AB5" s="83">
        <f t="shared" si="3"/>
        <v>10</v>
      </c>
      <c r="AC5" s="147">
        <v>4</v>
      </c>
      <c r="AD5" s="145">
        <v>5</v>
      </c>
      <c r="AE5" s="84">
        <f t="shared" si="4"/>
        <v>9</v>
      </c>
      <c r="AF5" s="148">
        <v>0</v>
      </c>
      <c r="AG5" s="149">
        <v>10</v>
      </c>
      <c r="AH5" s="85">
        <f t="shared" si="5"/>
        <v>10</v>
      </c>
      <c r="AI5" s="150">
        <v>5</v>
      </c>
      <c r="AJ5" s="151">
        <v>5</v>
      </c>
      <c r="AK5" s="88">
        <f t="shared" si="6"/>
        <v>10</v>
      </c>
      <c r="AL5" s="147">
        <v>5</v>
      </c>
      <c r="AM5" s="154">
        <v>5</v>
      </c>
      <c r="AN5" s="144">
        <v>10</v>
      </c>
      <c r="AO5" s="144"/>
      <c r="AP5" s="144"/>
      <c r="AQ5" s="144">
        <v>5</v>
      </c>
      <c r="AR5" s="145">
        <v>5</v>
      </c>
      <c r="AS5" s="89">
        <f t="shared" si="7"/>
        <v>30</v>
      </c>
      <c r="AT5" s="156">
        <f t="shared" si="8"/>
        <v>89</v>
      </c>
      <c r="AU5" s="157">
        <f t="shared" si="9"/>
        <v>0.98888888888888893</v>
      </c>
      <c r="AV5" s="168"/>
      <c r="AW5" s="168" t="s">
        <v>711</v>
      </c>
      <c r="AX5" s="159" t="s">
        <v>714</v>
      </c>
      <c r="AY5" s="168">
        <v>1</v>
      </c>
      <c r="AZ5" s="160">
        <v>53</v>
      </c>
      <c r="BA5" s="163" t="s">
        <v>716</v>
      </c>
      <c r="BB5" s="164">
        <v>900000</v>
      </c>
      <c r="BC5" s="164">
        <f t="shared" si="10"/>
        <v>900000</v>
      </c>
      <c r="BD5" s="184"/>
      <c r="BE5" s="178"/>
      <c r="BF5" s="183"/>
      <c r="BG5" s="183">
        <v>1250000</v>
      </c>
      <c r="BH5" s="183">
        <v>1250000</v>
      </c>
      <c r="BI5" s="167">
        <v>53</v>
      </c>
      <c r="BJ5" s="167">
        <v>53</v>
      </c>
      <c r="BK5" s="112">
        <v>51015</v>
      </c>
      <c r="BL5" s="112">
        <v>10649333</v>
      </c>
      <c r="BM5" s="113">
        <v>200930.81132075473</v>
      </c>
      <c r="BN5" s="113">
        <v>208.74905419974516</v>
      </c>
      <c r="BO5" s="170" t="s">
        <v>570</v>
      </c>
      <c r="BP5" s="170" t="s">
        <v>582</v>
      </c>
      <c r="BQ5" s="170" t="s">
        <v>71</v>
      </c>
      <c r="BR5" s="171" t="s">
        <v>570</v>
      </c>
      <c r="BS5" s="171"/>
      <c r="BT5" s="219" t="s">
        <v>631</v>
      </c>
      <c r="BU5" s="220" t="s">
        <v>619</v>
      </c>
    </row>
    <row r="6" spans="1:78" ht="12" customHeight="1">
      <c r="A6" s="171" t="s">
        <v>436</v>
      </c>
      <c r="B6" s="378" t="s">
        <v>437</v>
      </c>
      <c r="C6" s="171" t="s">
        <v>482</v>
      </c>
      <c r="D6" s="171" t="s">
        <v>482</v>
      </c>
      <c r="E6" s="326" t="s">
        <v>546</v>
      </c>
      <c r="F6" s="142" t="s">
        <v>543</v>
      </c>
      <c r="G6" s="234" t="s">
        <v>37</v>
      </c>
      <c r="H6" s="234" t="s">
        <v>37</v>
      </c>
      <c r="I6" s="237" t="s">
        <v>37</v>
      </c>
      <c r="J6" s="237" t="s">
        <v>37</v>
      </c>
      <c r="K6" s="237" t="s">
        <v>37</v>
      </c>
      <c r="L6" s="237"/>
      <c r="M6" s="237"/>
      <c r="N6" s="174">
        <v>10</v>
      </c>
      <c r="O6" s="174"/>
      <c r="P6" s="174"/>
      <c r="Q6" s="149"/>
      <c r="R6" s="78">
        <f t="shared" si="0"/>
        <v>10</v>
      </c>
      <c r="S6" s="175">
        <v>5</v>
      </c>
      <c r="T6" s="80">
        <f t="shared" si="1"/>
        <v>5</v>
      </c>
      <c r="U6" s="148">
        <v>5</v>
      </c>
      <c r="V6" s="149">
        <v>0</v>
      </c>
      <c r="W6" s="82">
        <f t="shared" si="2"/>
        <v>5</v>
      </c>
      <c r="X6" s="147">
        <v>10</v>
      </c>
      <c r="Y6" s="144"/>
      <c r="Z6" s="144"/>
      <c r="AA6" s="145"/>
      <c r="AB6" s="83">
        <f t="shared" si="3"/>
        <v>10</v>
      </c>
      <c r="AC6" s="147">
        <v>4</v>
      </c>
      <c r="AD6" s="145">
        <v>5</v>
      </c>
      <c r="AE6" s="84">
        <f t="shared" si="4"/>
        <v>9</v>
      </c>
      <c r="AF6" s="148">
        <v>10</v>
      </c>
      <c r="AG6" s="149">
        <v>0</v>
      </c>
      <c r="AH6" s="85">
        <f t="shared" si="5"/>
        <v>10</v>
      </c>
      <c r="AI6" s="150">
        <v>5</v>
      </c>
      <c r="AJ6" s="151">
        <v>5</v>
      </c>
      <c r="AK6" s="88">
        <f t="shared" si="6"/>
        <v>10</v>
      </c>
      <c r="AL6" s="147">
        <v>5</v>
      </c>
      <c r="AM6" s="154">
        <v>5</v>
      </c>
      <c r="AN6" s="144">
        <v>10</v>
      </c>
      <c r="AO6" s="144"/>
      <c r="AP6" s="144"/>
      <c r="AQ6" s="144">
        <v>5</v>
      </c>
      <c r="AR6" s="145">
        <v>5</v>
      </c>
      <c r="AS6" s="89">
        <f t="shared" si="7"/>
        <v>30</v>
      </c>
      <c r="AT6" s="156">
        <f t="shared" si="8"/>
        <v>89</v>
      </c>
      <c r="AU6" s="157">
        <f t="shared" si="9"/>
        <v>0.98888888888888893</v>
      </c>
      <c r="AV6" s="168"/>
      <c r="AW6" s="168" t="s">
        <v>711</v>
      </c>
      <c r="AX6" s="159" t="s">
        <v>715</v>
      </c>
      <c r="AY6" s="168">
        <v>2</v>
      </c>
      <c r="AZ6" s="160">
        <v>51</v>
      </c>
      <c r="BA6" s="163" t="s">
        <v>717</v>
      </c>
      <c r="BB6" s="164">
        <v>900000</v>
      </c>
      <c r="BC6" s="164"/>
      <c r="BD6" s="184">
        <v>300000</v>
      </c>
      <c r="BE6" s="183"/>
      <c r="BF6" s="183"/>
      <c r="BG6" s="183">
        <v>1250000</v>
      </c>
      <c r="BH6" s="183"/>
      <c r="BI6" s="167">
        <v>51</v>
      </c>
      <c r="BJ6" s="167">
        <v>51</v>
      </c>
      <c r="BK6" s="112">
        <v>43485</v>
      </c>
      <c r="BL6" s="112">
        <v>9668855</v>
      </c>
      <c r="BM6" s="113">
        <v>189585.39215686274</v>
      </c>
      <c r="BN6" s="113">
        <v>222.34920087386456</v>
      </c>
      <c r="BO6" s="170" t="s">
        <v>566</v>
      </c>
      <c r="BP6" s="170" t="s">
        <v>676</v>
      </c>
      <c r="BQ6" s="170" t="s">
        <v>71</v>
      </c>
      <c r="BR6" s="171" t="s">
        <v>608</v>
      </c>
      <c r="BS6" s="171"/>
      <c r="BT6" s="219" t="s">
        <v>631</v>
      </c>
      <c r="BU6" s="216" t="s">
        <v>619</v>
      </c>
    </row>
    <row r="7" spans="1:78" ht="12" customHeight="1">
      <c r="A7" s="171" t="s">
        <v>434</v>
      </c>
      <c r="B7" s="378" t="s">
        <v>435</v>
      </c>
      <c r="C7" s="238" t="s">
        <v>482</v>
      </c>
      <c r="D7" s="238" t="s">
        <v>482</v>
      </c>
      <c r="E7" s="326" t="s">
        <v>545</v>
      </c>
      <c r="F7" s="142" t="s">
        <v>543</v>
      </c>
      <c r="G7" s="234" t="s">
        <v>37</v>
      </c>
      <c r="H7" s="234" t="s">
        <v>37</v>
      </c>
      <c r="I7" s="239"/>
      <c r="J7" s="239"/>
      <c r="K7" s="239"/>
      <c r="L7" s="237" t="s">
        <v>37</v>
      </c>
      <c r="M7" s="237" t="s">
        <v>37</v>
      </c>
      <c r="N7" s="174">
        <v>10</v>
      </c>
      <c r="O7" s="174"/>
      <c r="P7" s="174"/>
      <c r="Q7" s="149"/>
      <c r="R7" s="78">
        <f t="shared" si="0"/>
        <v>10</v>
      </c>
      <c r="S7" s="175">
        <v>5</v>
      </c>
      <c r="T7" s="80">
        <f t="shared" si="1"/>
        <v>5</v>
      </c>
      <c r="U7" s="148">
        <v>5</v>
      </c>
      <c r="V7" s="149">
        <v>0</v>
      </c>
      <c r="W7" s="82">
        <f t="shared" si="2"/>
        <v>5</v>
      </c>
      <c r="X7" s="147">
        <v>10</v>
      </c>
      <c r="Y7" s="144"/>
      <c r="Z7" s="144"/>
      <c r="AA7" s="145"/>
      <c r="AB7" s="83">
        <f t="shared" si="3"/>
        <v>10</v>
      </c>
      <c r="AC7" s="147">
        <v>4</v>
      </c>
      <c r="AD7" s="145">
        <v>5</v>
      </c>
      <c r="AE7" s="84">
        <f t="shared" si="4"/>
        <v>9</v>
      </c>
      <c r="AF7" s="148">
        <v>10</v>
      </c>
      <c r="AG7" s="149">
        <v>0</v>
      </c>
      <c r="AH7" s="85">
        <f t="shared" si="5"/>
        <v>10</v>
      </c>
      <c r="AI7" s="150">
        <v>5</v>
      </c>
      <c r="AJ7" s="151">
        <v>5</v>
      </c>
      <c r="AK7" s="88">
        <f t="shared" si="6"/>
        <v>10</v>
      </c>
      <c r="AL7" s="147">
        <v>5</v>
      </c>
      <c r="AM7" s="154">
        <v>5</v>
      </c>
      <c r="AN7" s="144">
        <v>10</v>
      </c>
      <c r="AO7" s="144">
        <v>5</v>
      </c>
      <c r="AP7" s="144">
        <v>5</v>
      </c>
      <c r="AQ7" s="144"/>
      <c r="AR7" s="145"/>
      <c r="AS7" s="89">
        <f t="shared" si="7"/>
        <v>30</v>
      </c>
      <c r="AT7" s="156">
        <f t="shared" si="8"/>
        <v>89</v>
      </c>
      <c r="AU7" s="157">
        <f t="shared" si="9"/>
        <v>0.98888888888888893</v>
      </c>
      <c r="AV7" s="168"/>
      <c r="AW7" s="168" t="s">
        <v>711</v>
      </c>
      <c r="AX7" s="159" t="s">
        <v>715</v>
      </c>
      <c r="AY7" s="168">
        <v>2</v>
      </c>
      <c r="AZ7" s="160">
        <v>51</v>
      </c>
      <c r="BA7" s="163" t="s">
        <v>716</v>
      </c>
      <c r="BB7" s="164">
        <v>900000</v>
      </c>
      <c r="BC7" s="164">
        <f t="shared" si="10"/>
        <v>900000</v>
      </c>
      <c r="BD7" s="184">
        <v>300000</v>
      </c>
      <c r="BE7" s="178"/>
      <c r="BF7" s="183"/>
      <c r="BG7" s="183">
        <v>1250000</v>
      </c>
      <c r="BH7" s="183">
        <v>1250000</v>
      </c>
      <c r="BI7" s="167">
        <v>51</v>
      </c>
      <c r="BJ7" s="167">
        <v>51</v>
      </c>
      <c r="BK7" s="112">
        <v>50003</v>
      </c>
      <c r="BL7" s="112">
        <v>10040209</v>
      </c>
      <c r="BM7" s="113">
        <v>196866.84313725491</v>
      </c>
      <c r="BN7" s="113">
        <v>200.79213247205169</v>
      </c>
      <c r="BO7" s="170" t="s">
        <v>566</v>
      </c>
      <c r="BP7" s="170" t="s">
        <v>676</v>
      </c>
      <c r="BQ7" s="170" t="s">
        <v>71</v>
      </c>
      <c r="BR7" s="171" t="s">
        <v>608</v>
      </c>
      <c r="BS7" s="171"/>
      <c r="BT7" s="219" t="s">
        <v>631</v>
      </c>
      <c r="BU7" s="216" t="s">
        <v>619</v>
      </c>
    </row>
    <row r="8" spans="1:78" ht="12" customHeight="1">
      <c r="A8" s="171" t="s">
        <v>303</v>
      </c>
      <c r="B8" s="378" t="s">
        <v>304</v>
      </c>
      <c r="C8" s="171" t="s">
        <v>474</v>
      </c>
      <c r="D8" s="171" t="s">
        <v>518</v>
      </c>
      <c r="E8" s="214" t="s">
        <v>545</v>
      </c>
      <c r="F8" s="142" t="s">
        <v>543</v>
      </c>
      <c r="G8" s="234" t="s">
        <v>37</v>
      </c>
      <c r="H8" s="234" t="s">
        <v>37</v>
      </c>
      <c r="I8" s="237"/>
      <c r="J8" s="237"/>
      <c r="K8" s="237"/>
      <c r="L8" s="237" t="s">
        <v>37</v>
      </c>
      <c r="M8" s="237" t="s">
        <v>37</v>
      </c>
      <c r="N8" s="174"/>
      <c r="O8" s="174"/>
      <c r="P8" s="174">
        <v>10</v>
      </c>
      <c r="Q8" s="149"/>
      <c r="R8" s="78">
        <f t="shared" si="0"/>
        <v>10</v>
      </c>
      <c r="S8" s="175">
        <v>5</v>
      </c>
      <c r="T8" s="80">
        <f t="shared" si="1"/>
        <v>5</v>
      </c>
      <c r="U8" s="148">
        <v>0</v>
      </c>
      <c r="V8" s="149">
        <v>5</v>
      </c>
      <c r="W8" s="82">
        <f t="shared" si="2"/>
        <v>5</v>
      </c>
      <c r="X8" s="147">
        <v>10</v>
      </c>
      <c r="Y8" s="144"/>
      <c r="Z8" s="144"/>
      <c r="AA8" s="145"/>
      <c r="AB8" s="83">
        <f t="shared" si="3"/>
        <v>10</v>
      </c>
      <c r="AC8" s="147">
        <v>5</v>
      </c>
      <c r="AD8" s="145">
        <v>4</v>
      </c>
      <c r="AE8" s="84">
        <f t="shared" si="4"/>
        <v>9</v>
      </c>
      <c r="AF8" s="148">
        <v>0</v>
      </c>
      <c r="AG8" s="149">
        <v>10</v>
      </c>
      <c r="AH8" s="85">
        <f t="shared" si="5"/>
        <v>10</v>
      </c>
      <c r="AI8" s="150">
        <v>5</v>
      </c>
      <c r="AJ8" s="151">
        <v>5</v>
      </c>
      <c r="AK8" s="88">
        <f t="shared" si="6"/>
        <v>10</v>
      </c>
      <c r="AL8" s="147">
        <v>5</v>
      </c>
      <c r="AM8" s="154">
        <v>5</v>
      </c>
      <c r="AN8" s="144">
        <v>10</v>
      </c>
      <c r="AO8" s="144">
        <v>5</v>
      </c>
      <c r="AP8" s="144">
        <v>5</v>
      </c>
      <c r="AQ8" s="144"/>
      <c r="AR8" s="145"/>
      <c r="AS8" s="89">
        <f t="shared" si="7"/>
        <v>30</v>
      </c>
      <c r="AT8" s="156">
        <f t="shared" si="8"/>
        <v>89</v>
      </c>
      <c r="AU8" s="157">
        <f t="shared" si="9"/>
        <v>0.98888888888888893</v>
      </c>
      <c r="AV8" s="236"/>
      <c r="AW8" s="168" t="s">
        <v>711</v>
      </c>
      <c r="AX8" s="159" t="s">
        <v>715</v>
      </c>
      <c r="AY8" s="160">
        <v>3</v>
      </c>
      <c r="AZ8" s="160">
        <v>50</v>
      </c>
      <c r="BA8" s="162" t="s">
        <v>716</v>
      </c>
      <c r="BB8" s="163">
        <v>899999</v>
      </c>
      <c r="BC8" s="164">
        <f t="shared" si="10"/>
        <v>899999</v>
      </c>
      <c r="BD8" s="112">
        <v>600000</v>
      </c>
      <c r="BE8" s="184"/>
      <c r="BF8" s="177"/>
      <c r="BG8" s="112">
        <v>1250000</v>
      </c>
      <c r="BH8" s="183">
        <v>1250000</v>
      </c>
      <c r="BI8" s="167">
        <v>50</v>
      </c>
      <c r="BJ8" s="167">
        <v>50</v>
      </c>
      <c r="BK8" s="169">
        <v>62587</v>
      </c>
      <c r="BL8" s="112">
        <v>11557367</v>
      </c>
      <c r="BM8" s="113">
        <v>231147.34</v>
      </c>
      <c r="BN8" s="113">
        <v>184.66082413280714</v>
      </c>
      <c r="BO8" s="170" t="s">
        <v>664</v>
      </c>
      <c r="BP8" s="170" t="s">
        <v>71</v>
      </c>
      <c r="BQ8" s="170" t="s">
        <v>71</v>
      </c>
      <c r="BR8" s="171" t="s">
        <v>591</v>
      </c>
      <c r="BS8" s="376" t="s">
        <v>664</v>
      </c>
      <c r="BT8" s="219" t="s">
        <v>631</v>
      </c>
      <c r="BU8" s="220" t="s">
        <v>553</v>
      </c>
    </row>
    <row r="9" spans="1:78" ht="12" customHeight="1">
      <c r="A9" s="171" t="s">
        <v>330</v>
      </c>
      <c r="B9" s="378" t="s">
        <v>331</v>
      </c>
      <c r="C9" s="171" t="s">
        <v>479</v>
      </c>
      <c r="D9" s="171" t="s">
        <v>521</v>
      </c>
      <c r="E9" s="214" t="s">
        <v>546</v>
      </c>
      <c r="F9" s="142" t="s">
        <v>543</v>
      </c>
      <c r="G9" s="234" t="s">
        <v>37</v>
      </c>
      <c r="H9" s="234" t="s">
        <v>37</v>
      </c>
      <c r="I9" s="237" t="s">
        <v>37</v>
      </c>
      <c r="J9" s="237" t="s">
        <v>37</v>
      </c>
      <c r="K9" s="237" t="s">
        <v>37</v>
      </c>
      <c r="L9" s="237"/>
      <c r="M9" s="237"/>
      <c r="N9" s="174">
        <v>10</v>
      </c>
      <c r="O9" s="174"/>
      <c r="P9" s="174"/>
      <c r="Q9" s="149"/>
      <c r="R9" s="78">
        <f t="shared" si="0"/>
        <v>10</v>
      </c>
      <c r="S9" s="175">
        <v>5</v>
      </c>
      <c r="T9" s="80">
        <f t="shared" si="1"/>
        <v>5</v>
      </c>
      <c r="U9" s="148">
        <v>5</v>
      </c>
      <c r="V9" s="149">
        <v>0</v>
      </c>
      <c r="W9" s="82">
        <f t="shared" si="2"/>
        <v>5</v>
      </c>
      <c r="X9" s="147">
        <v>10</v>
      </c>
      <c r="Y9" s="144"/>
      <c r="Z9" s="144"/>
      <c r="AA9" s="145"/>
      <c r="AB9" s="83">
        <f t="shared" si="3"/>
        <v>10</v>
      </c>
      <c r="AC9" s="147">
        <v>4</v>
      </c>
      <c r="AD9" s="145">
        <v>4</v>
      </c>
      <c r="AE9" s="84">
        <f t="shared" si="4"/>
        <v>8</v>
      </c>
      <c r="AF9" s="148">
        <v>0</v>
      </c>
      <c r="AG9" s="149">
        <v>10</v>
      </c>
      <c r="AH9" s="85">
        <f t="shared" si="5"/>
        <v>10</v>
      </c>
      <c r="AI9" s="150">
        <v>5</v>
      </c>
      <c r="AJ9" s="151">
        <v>5</v>
      </c>
      <c r="AK9" s="88">
        <f t="shared" si="6"/>
        <v>10</v>
      </c>
      <c r="AL9" s="147">
        <v>5</v>
      </c>
      <c r="AM9" s="144">
        <v>5</v>
      </c>
      <c r="AN9" s="144">
        <v>10</v>
      </c>
      <c r="AO9" s="144"/>
      <c r="AP9" s="144"/>
      <c r="AQ9" s="144">
        <v>5</v>
      </c>
      <c r="AR9" s="145">
        <v>5</v>
      </c>
      <c r="AS9" s="89">
        <f t="shared" si="7"/>
        <v>30</v>
      </c>
      <c r="AT9" s="156">
        <f t="shared" si="8"/>
        <v>88</v>
      </c>
      <c r="AU9" s="157">
        <f t="shared" si="9"/>
        <v>0.97777777777777775</v>
      </c>
      <c r="AV9" s="168"/>
      <c r="AW9" s="168" t="s">
        <v>711</v>
      </c>
      <c r="AX9" s="159" t="s">
        <v>714</v>
      </c>
      <c r="AY9" s="160">
        <v>0</v>
      </c>
      <c r="AZ9" s="160">
        <v>64</v>
      </c>
      <c r="BA9" s="162" t="s">
        <v>716</v>
      </c>
      <c r="BB9" s="163">
        <v>900000</v>
      </c>
      <c r="BC9" s="164">
        <f t="shared" si="10"/>
        <v>900000</v>
      </c>
      <c r="BD9" s="112"/>
      <c r="BE9" s="184"/>
      <c r="BF9" s="177"/>
      <c r="BG9" s="112">
        <v>1250000</v>
      </c>
      <c r="BH9" s="183">
        <v>1250000</v>
      </c>
      <c r="BI9" s="167">
        <v>64</v>
      </c>
      <c r="BJ9" s="167">
        <v>64</v>
      </c>
      <c r="BK9" s="169">
        <v>54546</v>
      </c>
      <c r="BL9" s="112">
        <v>9147500</v>
      </c>
      <c r="BM9" s="113">
        <v>142929.6875</v>
      </c>
      <c r="BN9" s="113">
        <v>167.70248964177026</v>
      </c>
      <c r="BO9" s="170" t="s">
        <v>668</v>
      </c>
      <c r="BP9" s="170" t="s">
        <v>600</v>
      </c>
      <c r="BQ9" s="170" t="s">
        <v>71</v>
      </c>
      <c r="BR9" s="171" t="s">
        <v>600</v>
      </c>
      <c r="BS9" s="171" t="s">
        <v>669</v>
      </c>
      <c r="BT9" s="219" t="s">
        <v>631</v>
      </c>
      <c r="BU9" s="216" t="s">
        <v>553</v>
      </c>
    </row>
    <row r="10" spans="1:78" ht="12" customHeight="1">
      <c r="A10" s="171" t="s">
        <v>336</v>
      </c>
      <c r="B10" s="378" t="s">
        <v>337</v>
      </c>
      <c r="C10" s="171" t="s">
        <v>482</v>
      </c>
      <c r="D10" s="171" t="s">
        <v>482</v>
      </c>
      <c r="E10" s="214" t="s">
        <v>546</v>
      </c>
      <c r="F10" s="142" t="s">
        <v>543</v>
      </c>
      <c r="G10" s="234" t="s">
        <v>37</v>
      </c>
      <c r="H10" s="234" t="s">
        <v>37</v>
      </c>
      <c r="I10" s="237" t="s">
        <v>37</v>
      </c>
      <c r="J10" s="237" t="s">
        <v>37</v>
      </c>
      <c r="K10" s="237" t="s">
        <v>37</v>
      </c>
      <c r="L10" s="237"/>
      <c r="M10" s="237"/>
      <c r="N10" s="174">
        <v>10</v>
      </c>
      <c r="O10" s="174"/>
      <c r="P10" s="174"/>
      <c r="Q10" s="149">
        <v>10</v>
      </c>
      <c r="R10" s="78">
        <f t="shared" si="0"/>
        <v>10</v>
      </c>
      <c r="S10" s="175">
        <v>5</v>
      </c>
      <c r="T10" s="80">
        <f t="shared" si="1"/>
        <v>5</v>
      </c>
      <c r="U10" s="148">
        <v>5</v>
      </c>
      <c r="V10" s="149">
        <v>0</v>
      </c>
      <c r="W10" s="82">
        <f t="shared" si="2"/>
        <v>5</v>
      </c>
      <c r="X10" s="147">
        <v>10</v>
      </c>
      <c r="Y10" s="144"/>
      <c r="Z10" s="144"/>
      <c r="AA10" s="145"/>
      <c r="AB10" s="83">
        <f t="shared" si="3"/>
        <v>10</v>
      </c>
      <c r="AC10" s="147">
        <v>3</v>
      </c>
      <c r="AD10" s="145">
        <v>5</v>
      </c>
      <c r="AE10" s="84">
        <f t="shared" si="4"/>
        <v>8</v>
      </c>
      <c r="AF10" s="148">
        <v>0</v>
      </c>
      <c r="AG10" s="149">
        <v>10</v>
      </c>
      <c r="AH10" s="85">
        <f t="shared" si="5"/>
        <v>10</v>
      </c>
      <c r="AI10" s="150">
        <v>5</v>
      </c>
      <c r="AJ10" s="151">
        <v>5</v>
      </c>
      <c r="AK10" s="88">
        <f t="shared" si="6"/>
        <v>10</v>
      </c>
      <c r="AL10" s="147">
        <v>5</v>
      </c>
      <c r="AM10" s="144">
        <v>5</v>
      </c>
      <c r="AN10" s="144">
        <v>10</v>
      </c>
      <c r="AO10" s="144"/>
      <c r="AP10" s="144"/>
      <c r="AQ10" s="144">
        <v>5</v>
      </c>
      <c r="AR10" s="145">
        <v>5</v>
      </c>
      <c r="AS10" s="89">
        <f t="shared" si="7"/>
        <v>30</v>
      </c>
      <c r="AT10" s="156">
        <f t="shared" si="8"/>
        <v>88</v>
      </c>
      <c r="AU10" s="157">
        <f t="shared" si="9"/>
        <v>0.97777777777777775</v>
      </c>
      <c r="AV10" s="236"/>
      <c r="AW10" s="168" t="s">
        <v>711</v>
      </c>
      <c r="AX10" s="159" t="s">
        <v>714</v>
      </c>
      <c r="AY10" s="160">
        <v>2</v>
      </c>
      <c r="AZ10" s="160">
        <v>48</v>
      </c>
      <c r="BA10" s="162"/>
      <c r="BB10" s="163">
        <v>798999</v>
      </c>
      <c r="BC10" s="164"/>
      <c r="BD10" s="112"/>
      <c r="BE10" s="184"/>
      <c r="BF10" s="177"/>
      <c r="BG10" s="112">
        <v>1250000</v>
      </c>
      <c r="BH10" s="166"/>
      <c r="BI10" s="167">
        <v>47</v>
      </c>
      <c r="BJ10" s="167">
        <v>48</v>
      </c>
      <c r="BK10" s="169">
        <v>48428</v>
      </c>
      <c r="BL10" s="112">
        <v>9196148</v>
      </c>
      <c r="BM10" s="113">
        <v>191586.41666666666</v>
      </c>
      <c r="BN10" s="113">
        <v>189.89320227967292</v>
      </c>
      <c r="BO10" s="170" t="s">
        <v>557</v>
      </c>
      <c r="BP10" s="170" t="s">
        <v>661</v>
      </c>
      <c r="BQ10" s="170" t="s">
        <v>71</v>
      </c>
      <c r="BR10" s="171" t="s">
        <v>557</v>
      </c>
      <c r="BS10" s="171"/>
      <c r="BT10" s="219" t="s">
        <v>631</v>
      </c>
      <c r="BU10" s="216" t="s">
        <v>619</v>
      </c>
    </row>
    <row r="11" spans="1:78" ht="12" customHeight="1">
      <c r="A11" s="171" t="s">
        <v>340</v>
      </c>
      <c r="B11" s="378" t="s">
        <v>341</v>
      </c>
      <c r="C11" s="171" t="s">
        <v>482</v>
      </c>
      <c r="D11" s="171" t="s">
        <v>482</v>
      </c>
      <c r="E11" s="214" t="s">
        <v>546</v>
      </c>
      <c r="F11" s="142" t="s">
        <v>543</v>
      </c>
      <c r="G11" s="234" t="s">
        <v>37</v>
      </c>
      <c r="H11" s="234" t="s">
        <v>37</v>
      </c>
      <c r="I11" s="237" t="s">
        <v>37</v>
      </c>
      <c r="J11" s="237" t="s">
        <v>37</v>
      </c>
      <c r="K11" s="237" t="s">
        <v>37</v>
      </c>
      <c r="L11" s="237"/>
      <c r="M11" s="237"/>
      <c r="N11" s="174">
        <v>10</v>
      </c>
      <c r="O11" s="174"/>
      <c r="P11" s="174">
        <v>10</v>
      </c>
      <c r="Q11" s="149"/>
      <c r="R11" s="78">
        <f t="shared" si="0"/>
        <v>10</v>
      </c>
      <c r="S11" s="175">
        <v>5</v>
      </c>
      <c r="T11" s="80">
        <f t="shared" si="1"/>
        <v>5</v>
      </c>
      <c r="U11" s="148">
        <v>5</v>
      </c>
      <c r="V11" s="149">
        <v>0</v>
      </c>
      <c r="W11" s="82">
        <f t="shared" si="2"/>
        <v>5</v>
      </c>
      <c r="X11" s="147">
        <v>10</v>
      </c>
      <c r="Y11" s="144"/>
      <c r="Z11" s="144"/>
      <c r="AA11" s="145"/>
      <c r="AB11" s="83">
        <f t="shared" si="3"/>
        <v>10</v>
      </c>
      <c r="AC11" s="147">
        <v>3</v>
      </c>
      <c r="AD11" s="145">
        <v>5</v>
      </c>
      <c r="AE11" s="84">
        <f t="shared" si="4"/>
        <v>8</v>
      </c>
      <c r="AF11" s="148">
        <v>0</v>
      </c>
      <c r="AG11" s="149">
        <v>10</v>
      </c>
      <c r="AH11" s="85">
        <f t="shared" si="5"/>
        <v>10</v>
      </c>
      <c r="AI11" s="150">
        <v>5</v>
      </c>
      <c r="AJ11" s="151">
        <v>5</v>
      </c>
      <c r="AK11" s="88">
        <f t="shared" si="6"/>
        <v>10</v>
      </c>
      <c r="AL11" s="147">
        <v>5</v>
      </c>
      <c r="AM11" s="144">
        <v>5</v>
      </c>
      <c r="AN11" s="144">
        <v>10</v>
      </c>
      <c r="AO11" s="144"/>
      <c r="AP11" s="144"/>
      <c r="AQ11" s="144">
        <v>5</v>
      </c>
      <c r="AR11" s="145">
        <v>5</v>
      </c>
      <c r="AS11" s="89">
        <f t="shared" si="7"/>
        <v>30</v>
      </c>
      <c r="AT11" s="156">
        <f t="shared" si="8"/>
        <v>88</v>
      </c>
      <c r="AU11" s="157">
        <f t="shared" si="9"/>
        <v>0.97777777777777775</v>
      </c>
      <c r="AV11" s="236"/>
      <c r="AW11" s="168" t="s">
        <v>711</v>
      </c>
      <c r="AX11" s="159" t="s">
        <v>714</v>
      </c>
      <c r="AY11" s="160">
        <v>2</v>
      </c>
      <c r="AZ11" s="160">
        <v>32</v>
      </c>
      <c r="BA11" s="162"/>
      <c r="BB11" s="163">
        <v>415968</v>
      </c>
      <c r="BC11" s="164"/>
      <c r="BD11" s="112">
        <v>600000</v>
      </c>
      <c r="BE11" s="184"/>
      <c r="BF11" s="177"/>
      <c r="BG11" s="112">
        <v>1250000</v>
      </c>
      <c r="BH11" s="166"/>
      <c r="BI11" s="167">
        <v>32</v>
      </c>
      <c r="BJ11" s="167">
        <v>32</v>
      </c>
      <c r="BK11" s="169">
        <v>29773</v>
      </c>
      <c r="BL11" s="112">
        <v>5372108</v>
      </c>
      <c r="BM11" s="113">
        <v>167878.375</v>
      </c>
      <c r="BN11" s="113">
        <v>180.43556242232896</v>
      </c>
      <c r="BO11" s="170" t="s">
        <v>601</v>
      </c>
      <c r="BP11" s="170" t="s">
        <v>71</v>
      </c>
      <c r="BQ11" s="170" t="s">
        <v>71</v>
      </c>
      <c r="BR11" s="171" t="s">
        <v>601</v>
      </c>
      <c r="BS11" s="376"/>
      <c r="BT11" s="219" t="s">
        <v>631</v>
      </c>
      <c r="BU11" s="216" t="s">
        <v>619</v>
      </c>
    </row>
    <row r="12" spans="1:78" ht="12" customHeight="1">
      <c r="A12" s="171" t="s">
        <v>356</v>
      </c>
      <c r="B12" s="378" t="s">
        <v>357</v>
      </c>
      <c r="C12" s="171" t="s">
        <v>479</v>
      </c>
      <c r="D12" s="171" t="s">
        <v>521</v>
      </c>
      <c r="E12" s="214" t="s">
        <v>546</v>
      </c>
      <c r="F12" s="142" t="s">
        <v>543</v>
      </c>
      <c r="G12" s="234" t="s">
        <v>37</v>
      </c>
      <c r="H12" s="234" t="s">
        <v>37</v>
      </c>
      <c r="I12" s="237" t="s">
        <v>37</v>
      </c>
      <c r="J12" s="237" t="s">
        <v>37</v>
      </c>
      <c r="K12" s="237" t="s">
        <v>37</v>
      </c>
      <c r="L12" s="237"/>
      <c r="M12" s="237"/>
      <c r="N12" s="174"/>
      <c r="O12" s="174"/>
      <c r="P12" s="174"/>
      <c r="Q12" s="149">
        <v>10</v>
      </c>
      <c r="R12" s="78">
        <f t="shared" si="0"/>
        <v>10</v>
      </c>
      <c r="S12" s="175">
        <v>5</v>
      </c>
      <c r="T12" s="80">
        <f t="shared" si="1"/>
        <v>5</v>
      </c>
      <c r="U12" s="148">
        <v>0</v>
      </c>
      <c r="V12" s="149">
        <v>5</v>
      </c>
      <c r="W12" s="82">
        <f t="shared" si="2"/>
        <v>5</v>
      </c>
      <c r="X12" s="147">
        <v>10</v>
      </c>
      <c r="Y12" s="144"/>
      <c r="Z12" s="144"/>
      <c r="AA12" s="145"/>
      <c r="AB12" s="83">
        <f t="shared" si="3"/>
        <v>10</v>
      </c>
      <c r="AC12" s="147">
        <v>4</v>
      </c>
      <c r="AD12" s="145">
        <v>4</v>
      </c>
      <c r="AE12" s="84">
        <f t="shared" si="4"/>
        <v>8</v>
      </c>
      <c r="AF12" s="148">
        <v>0</v>
      </c>
      <c r="AG12" s="149">
        <v>10</v>
      </c>
      <c r="AH12" s="85">
        <f t="shared" si="5"/>
        <v>10</v>
      </c>
      <c r="AI12" s="150">
        <v>5</v>
      </c>
      <c r="AJ12" s="151">
        <v>5</v>
      </c>
      <c r="AK12" s="88">
        <f t="shared" si="6"/>
        <v>10</v>
      </c>
      <c r="AL12" s="147">
        <v>5</v>
      </c>
      <c r="AM12" s="144">
        <v>5</v>
      </c>
      <c r="AN12" s="144">
        <v>10</v>
      </c>
      <c r="AO12" s="144"/>
      <c r="AP12" s="144"/>
      <c r="AQ12" s="144">
        <v>5</v>
      </c>
      <c r="AR12" s="145">
        <v>5</v>
      </c>
      <c r="AS12" s="89">
        <f t="shared" si="7"/>
        <v>30</v>
      </c>
      <c r="AT12" s="156">
        <f t="shared" si="8"/>
        <v>88</v>
      </c>
      <c r="AU12" s="157">
        <f t="shared" si="9"/>
        <v>0.97777777777777775</v>
      </c>
      <c r="AV12" s="236"/>
      <c r="AW12" s="168" t="s">
        <v>711</v>
      </c>
      <c r="AX12" s="159" t="s">
        <v>715</v>
      </c>
      <c r="AY12" s="160">
        <v>0</v>
      </c>
      <c r="AZ12" s="160">
        <v>49</v>
      </c>
      <c r="BA12" s="162"/>
      <c r="BB12" s="163">
        <v>882000</v>
      </c>
      <c r="BC12" s="163"/>
      <c r="BD12" s="184"/>
      <c r="BE12" s="184"/>
      <c r="BF12" s="177"/>
      <c r="BG12" s="184">
        <v>1250000</v>
      </c>
      <c r="BH12" s="166"/>
      <c r="BI12" s="167">
        <v>49</v>
      </c>
      <c r="BJ12" s="167">
        <v>49</v>
      </c>
      <c r="BK12" s="169">
        <v>47920</v>
      </c>
      <c r="BL12" s="112">
        <v>10594567</v>
      </c>
      <c r="BM12" s="113">
        <v>216215.6530612245</v>
      </c>
      <c r="BN12" s="113">
        <v>221.08862687813021</v>
      </c>
      <c r="BO12" s="170" t="s">
        <v>672</v>
      </c>
      <c r="BP12" s="170" t="s">
        <v>71</v>
      </c>
      <c r="BQ12" s="170" t="s">
        <v>71</v>
      </c>
      <c r="BR12" s="171" t="s">
        <v>604</v>
      </c>
      <c r="BS12" s="171"/>
      <c r="BT12" s="219" t="s">
        <v>631</v>
      </c>
      <c r="BU12" s="216" t="s">
        <v>619</v>
      </c>
    </row>
    <row r="13" spans="1:78" ht="12" customHeight="1">
      <c r="A13" s="171" t="s">
        <v>364</v>
      </c>
      <c r="B13" s="378" t="s">
        <v>365</v>
      </c>
      <c r="C13" s="171" t="s">
        <v>115</v>
      </c>
      <c r="D13" s="171" t="s">
        <v>116</v>
      </c>
      <c r="E13" s="326" t="s">
        <v>545</v>
      </c>
      <c r="F13" s="142" t="s">
        <v>543</v>
      </c>
      <c r="G13" s="234" t="s">
        <v>37</v>
      </c>
      <c r="H13" s="234" t="s">
        <v>37</v>
      </c>
      <c r="I13" s="237"/>
      <c r="J13" s="237"/>
      <c r="K13" s="237"/>
      <c r="L13" s="237" t="s">
        <v>37</v>
      </c>
      <c r="M13" s="237" t="s">
        <v>37</v>
      </c>
      <c r="N13" s="174">
        <v>10</v>
      </c>
      <c r="O13" s="174"/>
      <c r="P13" s="174"/>
      <c r="Q13" s="149"/>
      <c r="R13" s="78">
        <f t="shared" si="0"/>
        <v>10</v>
      </c>
      <c r="S13" s="175">
        <v>5</v>
      </c>
      <c r="T13" s="80">
        <f t="shared" si="1"/>
        <v>5</v>
      </c>
      <c r="U13" s="148">
        <v>5</v>
      </c>
      <c r="V13" s="149">
        <v>5</v>
      </c>
      <c r="W13" s="82">
        <f t="shared" si="2"/>
        <v>5</v>
      </c>
      <c r="X13" s="147"/>
      <c r="Y13" s="144"/>
      <c r="Z13" s="144">
        <v>10</v>
      </c>
      <c r="AA13" s="145"/>
      <c r="AB13" s="83">
        <f t="shared" si="3"/>
        <v>10</v>
      </c>
      <c r="AC13" s="147">
        <v>3</v>
      </c>
      <c r="AD13" s="145">
        <v>5</v>
      </c>
      <c r="AE13" s="84">
        <f t="shared" si="4"/>
        <v>8</v>
      </c>
      <c r="AF13" s="148">
        <v>10</v>
      </c>
      <c r="AG13" s="149">
        <v>0</v>
      </c>
      <c r="AH13" s="85">
        <f t="shared" si="5"/>
        <v>10</v>
      </c>
      <c r="AI13" s="150">
        <v>5</v>
      </c>
      <c r="AJ13" s="151">
        <v>5</v>
      </c>
      <c r="AK13" s="88">
        <f t="shared" si="6"/>
        <v>10</v>
      </c>
      <c r="AL13" s="147">
        <v>5</v>
      </c>
      <c r="AM13" s="144">
        <v>5</v>
      </c>
      <c r="AN13" s="144">
        <v>10</v>
      </c>
      <c r="AO13" s="144">
        <v>5</v>
      </c>
      <c r="AP13" s="144">
        <v>5</v>
      </c>
      <c r="AQ13" s="144"/>
      <c r="AR13" s="145"/>
      <c r="AS13" s="89">
        <f t="shared" si="7"/>
        <v>30</v>
      </c>
      <c r="AT13" s="156">
        <f t="shared" si="8"/>
        <v>88</v>
      </c>
      <c r="AU13" s="157">
        <f t="shared" si="9"/>
        <v>0.97777777777777775</v>
      </c>
      <c r="AV13" s="236"/>
      <c r="AW13" s="168" t="s">
        <v>712</v>
      </c>
      <c r="AX13" s="159" t="s">
        <v>715</v>
      </c>
      <c r="AY13" s="168">
        <v>1</v>
      </c>
      <c r="AZ13" s="160">
        <v>56</v>
      </c>
      <c r="BA13" s="163" t="s">
        <v>718</v>
      </c>
      <c r="BB13" s="113">
        <v>827540</v>
      </c>
      <c r="BC13" s="164">
        <v>827540</v>
      </c>
      <c r="BD13" s="112"/>
      <c r="BE13" s="183"/>
      <c r="BF13" s="183"/>
      <c r="BG13" s="183">
        <v>1250000</v>
      </c>
      <c r="BH13" s="183">
        <v>1250000</v>
      </c>
      <c r="BI13" s="167">
        <v>46</v>
      </c>
      <c r="BJ13" s="167">
        <v>56</v>
      </c>
      <c r="BK13" s="112">
        <v>64400</v>
      </c>
      <c r="BL13" s="112">
        <v>10450780</v>
      </c>
      <c r="BM13" s="113">
        <v>186621.07142857142</v>
      </c>
      <c r="BN13" s="113">
        <v>162.27919254658386</v>
      </c>
      <c r="BO13" s="170" t="s">
        <v>667</v>
      </c>
      <c r="BP13" s="170" t="s">
        <v>71</v>
      </c>
      <c r="BQ13" s="170" t="s">
        <v>71</v>
      </c>
      <c r="BR13" s="171" t="s">
        <v>596</v>
      </c>
      <c r="BS13" s="171"/>
      <c r="BT13" s="219" t="s">
        <v>631</v>
      </c>
      <c r="BU13" s="220" t="s">
        <v>622</v>
      </c>
    </row>
    <row r="14" spans="1:78" ht="12" customHeight="1">
      <c r="A14" s="171" t="s">
        <v>305</v>
      </c>
      <c r="B14" s="378" t="s">
        <v>306</v>
      </c>
      <c r="C14" s="171" t="s">
        <v>474</v>
      </c>
      <c r="D14" s="171" t="s">
        <v>518</v>
      </c>
      <c r="E14" s="214" t="s">
        <v>546</v>
      </c>
      <c r="F14" s="142" t="s">
        <v>543</v>
      </c>
      <c r="G14" s="234" t="s">
        <v>37</v>
      </c>
      <c r="H14" s="234" t="s">
        <v>37</v>
      </c>
      <c r="I14" s="237" t="s">
        <v>37</v>
      </c>
      <c r="J14" s="237" t="s">
        <v>37</v>
      </c>
      <c r="K14" s="237" t="s">
        <v>37</v>
      </c>
      <c r="L14" s="237"/>
      <c r="M14" s="237"/>
      <c r="N14" s="174"/>
      <c r="O14" s="174"/>
      <c r="P14" s="174">
        <v>10</v>
      </c>
      <c r="Q14" s="149"/>
      <c r="R14" s="78">
        <f t="shared" si="0"/>
        <v>10</v>
      </c>
      <c r="S14" s="175">
        <v>5</v>
      </c>
      <c r="T14" s="80">
        <f t="shared" si="1"/>
        <v>5</v>
      </c>
      <c r="U14" s="148">
        <v>0</v>
      </c>
      <c r="V14" s="149">
        <v>5</v>
      </c>
      <c r="W14" s="82">
        <f t="shared" si="2"/>
        <v>5</v>
      </c>
      <c r="X14" s="147">
        <v>10</v>
      </c>
      <c r="Y14" s="144"/>
      <c r="Z14" s="144"/>
      <c r="AA14" s="145"/>
      <c r="AB14" s="83">
        <f t="shared" si="3"/>
        <v>10</v>
      </c>
      <c r="AC14" s="147">
        <v>5</v>
      </c>
      <c r="AD14" s="145">
        <v>4</v>
      </c>
      <c r="AE14" s="84">
        <f t="shared" si="4"/>
        <v>9</v>
      </c>
      <c r="AF14" s="148">
        <v>10</v>
      </c>
      <c r="AG14" s="149">
        <v>0</v>
      </c>
      <c r="AH14" s="85">
        <f t="shared" si="5"/>
        <v>10</v>
      </c>
      <c r="AI14" s="150">
        <v>5</v>
      </c>
      <c r="AJ14" s="151">
        <v>5</v>
      </c>
      <c r="AK14" s="88">
        <f t="shared" si="6"/>
        <v>10</v>
      </c>
      <c r="AL14" s="147">
        <v>5</v>
      </c>
      <c r="AM14" s="144">
        <v>5</v>
      </c>
      <c r="AN14" s="144">
        <v>10</v>
      </c>
      <c r="AO14" s="144"/>
      <c r="AP14" s="144"/>
      <c r="AQ14" s="144">
        <v>4</v>
      </c>
      <c r="AR14" s="145">
        <v>5</v>
      </c>
      <c r="AS14" s="89">
        <f t="shared" si="7"/>
        <v>29</v>
      </c>
      <c r="AT14" s="156">
        <f t="shared" si="8"/>
        <v>88</v>
      </c>
      <c r="AU14" s="157">
        <f t="shared" si="9"/>
        <v>0.97777777777777775</v>
      </c>
      <c r="AV14" s="236"/>
      <c r="AW14" s="168" t="s">
        <v>711</v>
      </c>
      <c r="AX14" s="159" t="s">
        <v>715</v>
      </c>
      <c r="AY14" s="160">
        <v>3</v>
      </c>
      <c r="AZ14" s="160">
        <v>50</v>
      </c>
      <c r="BA14" s="162"/>
      <c r="BB14" s="185">
        <v>899999</v>
      </c>
      <c r="BC14" s="185"/>
      <c r="BD14" s="112">
        <v>600000</v>
      </c>
      <c r="BE14" s="184">
        <v>600000</v>
      </c>
      <c r="BF14" s="165" t="s">
        <v>738</v>
      </c>
      <c r="BG14" s="113">
        <v>1250000</v>
      </c>
      <c r="BH14" s="183"/>
      <c r="BI14" s="167">
        <v>50</v>
      </c>
      <c r="BJ14" s="167">
        <v>50</v>
      </c>
      <c r="BK14" s="240">
        <v>50883</v>
      </c>
      <c r="BL14" s="112">
        <v>10680762</v>
      </c>
      <c r="BM14" s="112">
        <v>213615.24</v>
      </c>
      <c r="BN14" s="113">
        <v>209.9082601261718</v>
      </c>
      <c r="BO14" s="170" t="s">
        <v>664</v>
      </c>
      <c r="BP14" s="170" t="s">
        <v>71</v>
      </c>
      <c r="BQ14" s="215" t="s">
        <v>71</v>
      </c>
      <c r="BR14" s="171" t="s">
        <v>592</v>
      </c>
      <c r="BS14" s="171" t="s">
        <v>664</v>
      </c>
      <c r="BT14" s="219" t="s">
        <v>631</v>
      </c>
      <c r="BU14" s="220" t="s">
        <v>553</v>
      </c>
    </row>
    <row r="15" spans="1:78" ht="12" customHeight="1">
      <c r="A15" s="171" t="s">
        <v>358</v>
      </c>
      <c r="B15" s="378" t="s">
        <v>359</v>
      </c>
      <c r="C15" s="171" t="s">
        <v>486</v>
      </c>
      <c r="D15" s="171" t="s">
        <v>525</v>
      </c>
      <c r="E15" s="214" t="s">
        <v>546</v>
      </c>
      <c r="F15" s="142" t="s">
        <v>543</v>
      </c>
      <c r="G15" s="234" t="s">
        <v>37</v>
      </c>
      <c r="H15" s="234" t="s">
        <v>37</v>
      </c>
      <c r="I15" s="237" t="s">
        <v>37</v>
      </c>
      <c r="J15" s="237" t="s">
        <v>37</v>
      </c>
      <c r="K15" s="237" t="s">
        <v>37</v>
      </c>
      <c r="L15" s="237"/>
      <c r="M15" s="237"/>
      <c r="N15" s="174">
        <v>10</v>
      </c>
      <c r="O15" s="174"/>
      <c r="P15" s="174"/>
      <c r="Q15" s="149"/>
      <c r="R15" s="78">
        <f t="shared" si="0"/>
        <v>10</v>
      </c>
      <c r="S15" s="175">
        <v>5</v>
      </c>
      <c r="T15" s="80">
        <f t="shared" si="1"/>
        <v>5</v>
      </c>
      <c r="U15" s="148">
        <v>0</v>
      </c>
      <c r="V15" s="149">
        <v>5</v>
      </c>
      <c r="W15" s="82">
        <f t="shared" si="2"/>
        <v>5</v>
      </c>
      <c r="X15" s="147">
        <v>10</v>
      </c>
      <c r="Y15" s="144"/>
      <c r="Z15" s="144"/>
      <c r="AA15" s="145"/>
      <c r="AB15" s="83">
        <f t="shared" si="3"/>
        <v>10</v>
      </c>
      <c r="AC15" s="147">
        <v>3</v>
      </c>
      <c r="AD15" s="145">
        <v>4</v>
      </c>
      <c r="AE15" s="84">
        <f t="shared" si="4"/>
        <v>7</v>
      </c>
      <c r="AF15" s="148">
        <v>0</v>
      </c>
      <c r="AG15" s="149">
        <v>10</v>
      </c>
      <c r="AH15" s="85">
        <f t="shared" si="5"/>
        <v>10</v>
      </c>
      <c r="AI15" s="150">
        <v>5</v>
      </c>
      <c r="AJ15" s="151">
        <v>5</v>
      </c>
      <c r="AK15" s="88">
        <f t="shared" si="6"/>
        <v>10</v>
      </c>
      <c r="AL15" s="147">
        <v>5</v>
      </c>
      <c r="AM15" s="144">
        <v>5</v>
      </c>
      <c r="AN15" s="144">
        <v>10</v>
      </c>
      <c r="AO15" s="144"/>
      <c r="AP15" s="144"/>
      <c r="AQ15" s="144">
        <v>5</v>
      </c>
      <c r="AR15" s="145">
        <v>5</v>
      </c>
      <c r="AS15" s="89">
        <f t="shared" si="7"/>
        <v>30</v>
      </c>
      <c r="AT15" s="156">
        <f t="shared" si="8"/>
        <v>87</v>
      </c>
      <c r="AU15" s="157">
        <f t="shared" si="9"/>
        <v>0.96666666666666667</v>
      </c>
      <c r="AV15" s="168"/>
      <c r="AW15" s="168"/>
      <c r="AX15" s="159" t="s">
        <v>714</v>
      </c>
      <c r="AY15" s="160">
        <v>0</v>
      </c>
      <c r="AZ15" s="160">
        <v>40</v>
      </c>
      <c r="BA15" s="162"/>
      <c r="BB15" s="185">
        <v>719999</v>
      </c>
      <c r="BC15" s="185"/>
      <c r="BD15" s="112"/>
      <c r="BE15" s="184"/>
      <c r="BF15" s="165"/>
      <c r="BG15" s="113">
        <v>1250000</v>
      </c>
      <c r="BH15" s="183"/>
      <c r="BI15" s="167">
        <v>40</v>
      </c>
      <c r="BJ15" s="167">
        <v>40</v>
      </c>
      <c r="BK15" s="240">
        <v>49033</v>
      </c>
      <c r="BL15" s="112">
        <v>8196262</v>
      </c>
      <c r="BM15" s="112">
        <v>204906.55</v>
      </c>
      <c r="BN15" s="113">
        <v>167.15807721330532</v>
      </c>
      <c r="BO15" s="170" t="s">
        <v>666</v>
      </c>
      <c r="BP15" s="170" t="s">
        <v>673</v>
      </c>
      <c r="BQ15" s="215" t="s">
        <v>589</v>
      </c>
      <c r="BR15" s="171" t="s">
        <v>605</v>
      </c>
      <c r="BS15" s="171" t="s">
        <v>673</v>
      </c>
      <c r="BT15" s="219" t="s">
        <v>631</v>
      </c>
      <c r="BU15" s="220" t="s">
        <v>553</v>
      </c>
    </row>
    <row r="16" spans="1:78" ht="12" customHeight="1">
      <c r="A16" s="171" t="s">
        <v>313</v>
      </c>
      <c r="B16" s="378" t="s">
        <v>314</v>
      </c>
      <c r="C16" s="171" t="s">
        <v>475</v>
      </c>
      <c r="D16" s="171" t="s">
        <v>475</v>
      </c>
      <c r="E16" s="214" t="s">
        <v>546</v>
      </c>
      <c r="F16" s="142" t="s">
        <v>543</v>
      </c>
      <c r="G16" s="234" t="s">
        <v>37</v>
      </c>
      <c r="H16" s="234" t="s">
        <v>37</v>
      </c>
      <c r="I16" s="237" t="s">
        <v>37</v>
      </c>
      <c r="J16" s="237" t="s">
        <v>37</v>
      </c>
      <c r="K16" s="237" t="s">
        <v>37</v>
      </c>
      <c r="L16" s="237"/>
      <c r="M16" s="237"/>
      <c r="N16" s="174">
        <v>10</v>
      </c>
      <c r="O16" s="174"/>
      <c r="P16" s="174"/>
      <c r="Q16" s="149"/>
      <c r="R16" s="78">
        <f t="shared" si="0"/>
        <v>10</v>
      </c>
      <c r="S16" s="175">
        <v>5</v>
      </c>
      <c r="T16" s="80">
        <f t="shared" si="1"/>
        <v>5</v>
      </c>
      <c r="U16" s="148">
        <v>0</v>
      </c>
      <c r="V16" s="149">
        <v>5</v>
      </c>
      <c r="W16" s="82">
        <f t="shared" si="2"/>
        <v>5</v>
      </c>
      <c r="X16" s="147">
        <v>10</v>
      </c>
      <c r="Y16" s="144"/>
      <c r="Z16" s="144"/>
      <c r="AA16" s="145"/>
      <c r="AB16" s="83">
        <f t="shared" si="3"/>
        <v>10</v>
      </c>
      <c r="AC16" s="147">
        <v>4</v>
      </c>
      <c r="AD16" s="145">
        <v>5</v>
      </c>
      <c r="AE16" s="84">
        <f t="shared" si="4"/>
        <v>9</v>
      </c>
      <c r="AF16" s="148">
        <v>0</v>
      </c>
      <c r="AG16" s="149">
        <v>10</v>
      </c>
      <c r="AH16" s="85">
        <f t="shared" si="5"/>
        <v>10</v>
      </c>
      <c r="AI16" s="150">
        <v>5</v>
      </c>
      <c r="AJ16" s="151">
        <v>5</v>
      </c>
      <c r="AK16" s="88">
        <f t="shared" si="6"/>
        <v>10</v>
      </c>
      <c r="AL16" s="147">
        <v>5</v>
      </c>
      <c r="AM16" s="144">
        <v>5</v>
      </c>
      <c r="AN16" s="144">
        <v>10</v>
      </c>
      <c r="AO16" s="144"/>
      <c r="AP16" s="144"/>
      <c r="AQ16" s="144">
        <v>2</v>
      </c>
      <c r="AR16" s="145">
        <v>5</v>
      </c>
      <c r="AS16" s="89">
        <f t="shared" si="7"/>
        <v>27</v>
      </c>
      <c r="AT16" s="156">
        <f t="shared" si="8"/>
        <v>86</v>
      </c>
      <c r="AU16" s="157">
        <f t="shared" si="9"/>
        <v>0.9555555555555556</v>
      </c>
      <c r="AV16" s="168"/>
      <c r="AW16" s="168" t="s">
        <v>711</v>
      </c>
      <c r="AX16" s="159" t="s">
        <v>714</v>
      </c>
      <c r="AY16" s="160">
        <v>5</v>
      </c>
      <c r="AZ16" s="160">
        <v>50</v>
      </c>
      <c r="BA16" s="162"/>
      <c r="BB16" s="185">
        <v>800000</v>
      </c>
      <c r="BC16" s="185"/>
      <c r="BD16" s="184"/>
      <c r="BE16" s="184"/>
      <c r="BF16" s="165"/>
      <c r="BG16" s="164">
        <v>1250000</v>
      </c>
      <c r="BH16" s="183"/>
      <c r="BI16" s="167">
        <v>50</v>
      </c>
      <c r="BJ16" s="167">
        <v>50</v>
      </c>
      <c r="BK16" s="240">
        <v>49589</v>
      </c>
      <c r="BL16" s="112">
        <v>9301474</v>
      </c>
      <c r="BM16" s="112">
        <v>186029.48</v>
      </c>
      <c r="BN16" s="113">
        <v>187.57131621932282</v>
      </c>
      <c r="BO16" s="170" t="s">
        <v>665</v>
      </c>
      <c r="BP16" s="170" t="s">
        <v>673</v>
      </c>
      <c r="BQ16" s="170" t="s">
        <v>588</v>
      </c>
      <c r="BR16" s="171" t="s">
        <v>595</v>
      </c>
      <c r="BS16" s="171" t="s">
        <v>666</v>
      </c>
      <c r="BT16" s="219" t="s">
        <v>631</v>
      </c>
      <c r="BU16" s="220" t="s">
        <v>553</v>
      </c>
    </row>
    <row r="17" spans="1:73" ht="12" customHeight="1">
      <c r="A17" s="171" t="s">
        <v>332</v>
      </c>
      <c r="B17" s="378" t="s">
        <v>333</v>
      </c>
      <c r="C17" s="171" t="s">
        <v>480</v>
      </c>
      <c r="D17" s="171" t="s">
        <v>522</v>
      </c>
      <c r="E17" s="214" t="s">
        <v>546</v>
      </c>
      <c r="F17" s="142" t="s">
        <v>543</v>
      </c>
      <c r="G17" s="234" t="s">
        <v>37</v>
      </c>
      <c r="H17" s="234" t="s">
        <v>37</v>
      </c>
      <c r="I17" s="237" t="s">
        <v>37</v>
      </c>
      <c r="J17" s="237" t="s">
        <v>37</v>
      </c>
      <c r="K17" s="237" t="s">
        <v>37</v>
      </c>
      <c r="L17" s="237"/>
      <c r="M17" s="237"/>
      <c r="N17" s="174">
        <v>10</v>
      </c>
      <c r="O17" s="174"/>
      <c r="P17" s="174"/>
      <c r="Q17" s="149"/>
      <c r="R17" s="78">
        <f t="shared" si="0"/>
        <v>10</v>
      </c>
      <c r="S17" s="175">
        <v>5</v>
      </c>
      <c r="T17" s="80">
        <f t="shared" si="1"/>
        <v>5</v>
      </c>
      <c r="U17" s="148">
        <v>0</v>
      </c>
      <c r="V17" s="149">
        <v>5</v>
      </c>
      <c r="W17" s="82">
        <f t="shared" si="2"/>
        <v>5</v>
      </c>
      <c r="X17" s="147">
        <v>10</v>
      </c>
      <c r="Y17" s="144"/>
      <c r="Z17" s="144"/>
      <c r="AA17" s="145"/>
      <c r="AB17" s="83">
        <f t="shared" si="3"/>
        <v>10</v>
      </c>
      <c r="AC17" s="147">
        <v>4</v>
      </c>
      <c r="AD17" s="145">
        <v>3</v>
      </c>
      <c r="AE17" s="84">
        <f t="shared" si="4"/>
        <v>7</v>
      </c>
      <c r="AF17" s="148">
        <v>10</v>
      </c>
      <c r="AG17" s="149">
        <v>0</v>
      </c>
      <c r="AH17" s="85">
        <f t="shared" si="5"/>
        <v>10</v>
      </c>
      <c r="AI17" s="150">
        <v>5</v>
      </c>
      <c r="AJ17" s="151">
        <v>5</v>
      </c>
      <c r="AK17" s="88">
        <f t="shared" si="6"/>
        <v>10</v>
      </c>
      <c r="AL17" s="147">
        <v>5</v>
      </c>
      <c r="AM17" s="144">
        <v>5</v>
      </c>
      <c r="AN17" s="144">
        <v>10</v>
      </c>
      <c r="AO17" s="144"/>
      <c r="AP17" s="144"/>
      <c r="AQ17" s="144">
        <v>4</v>
      </c>
      <c r="AR17" s="145">
        <v>5</v>
      </c>
      <c r="AS17" s="89">
        <f t="shared" si="7"/>
        <v>29</v>
      </c>
      <c r="AT17" s="156">
        <f t="shared" si="8"/>
        <v>86</v>
      </c>
      <c r="AU17" s="157">
        <f t="shared" si="9"/>
        <v>0.9555555555555556</v>
      </c>
      <c r="AV17" s="168"/>
      <c r="AW17" s="168" t="s">
        <v>711</v>
      </c>
      <c r="AX17" s="159" t="s">
        <v>715</v>
      </c>
      <c r="AY17" s="160">
        <v>2</v>
      </c>
      <c r="AZ17" s="160">
        <v>50</v>
      </c>
      <c r="BA17" s="162"/>
      <c r="BB17" s="185">
        <v>900000</v>
      </c>
      <c r="BC17" s="185"/>
      <c r="BD17" s="112"/>
      <c r="BE17" s="184"/>
      <c r="BF17" s="165"/>
      <c r="BG17" s="113">
        <v>1250000</v>
      </c>
      <c r="BH17" s="183"/>
      <c r="BI17" s="167">
        <v>50</v>
      </c>
      <c r="BJ17" s="167">
        <v>50</v>
      </c>
      <c r="BK17" s="240">
        <v>43405</v>
      </c>
      <c r="BL17" s="112">
        <v>9425817</v>
      </c>
      <c r="BM17" s="112">
        <v>188516.34</v>
      </c>
      <c r="BN17" s="113">
        <v>217.15970510309873</v>
      </c>
      <c r="BO17" s="170" t="s">
        <v>634</v>
      </c>
      <c r="BP17" s="170" t="s">
        <v>670</v>
      </c>
      <c r="BQ17" s="170" t="s">
        <v>671</v>
      </c>
      <c r="BR17" s="171" t="s">
        <v>594</v>
      </c>
      <c r="BS17" s="171"/>
      <c r="BT17" s="219" t="s">
        <v>631</v>
      </c>
      <c r="BU17" s="220" t="s">
        <v>621</v>
      </c>
    </row>
    <row r="18" spans="1:73" ht="12" customHeight="1">
      <c r="A18" s="171" t="s">
        <v>386</v>
      </c>
      <c r="B18" s="378" t="s">
        <v>387</v>
      </c>
      <c r="C18" s="171" t="s">
        <v>494</v>
      </c>
      <c r="D18" s="171" t="s">
        <v>530</v>
      </c>
      <c r="E18" s="326" t="s">
        <v>546</v>
      </c>
      <c r="F18" s="142" t="s">
        <v>543</v>
      </c>
      <c r="G18" s="234" t="s">
        <v>37</v>
      </c>
      <c r="H18" s="234" t="s">
        <v>37</v>
      </c>
      <c r="I18" s="237" t="s">
        <v>37</v>
      </c>
      <c r="J18" s="237" t="s">
        <v>37</v>
      </c>
      <c r="K18" s="237" t="s">
        <v>37</v>
      </c>
      <c r="L18" s="237"/>
      <c r="M18" s="237"/>
      <c r="N18" s="174">
        <v>10</v>
      </c>
      <c r="O18" s="174"/>
      <c r="P18" s="174"/>
      <c r="Q18" s="149"/>
      <c r="R18" s="78">
        <f t="shared" si="0"/>
        <v>10</v>
      </c>
      <c r="S18" s="175">
        <v>5</v>
      </c>
      <c r="T18" s="80">
        <f t="shared" si="1"/>
        <v>5</v>
      </c>
      <c r="U18" s="148">
        <v>5</v>
      </c>
      <c r="V18" s="149">
        <v>5</v>
      </c>
      <c r="W18" s="82">
        <f t="shared" si="2"/>
        <v>5</v>
      </c>
      <c r="X18" s="147">
        <v>10</v>
      </c>
      <c r="Y18" s="144"/>
      <c r="Z18" s="144"/>
      <c r="AA18" s="145"/>
      <c r="AB18" s="83">
        <f t="shared" si="3"/>
        <v>10</v>
      </c>
      <c r="AC18" s="147">
        <v>4</v>
      </c>
      <c r="AD18" s="145">
        <v>4</v>
      </c>
      <c r="AE18" s="84">
        <f t="shared" si="4"/>
        <v>8</v>
      </c>
      <c r="AF18" s="148">
        <v>0</v>
      </c>
      <c r="AG18" s="149">
        <v>10</v>
      </c>
      <c r="AH18" s="85">
        <f t="shared" si="5"/>
        <v>10</v>
      </c>
      <c r="AI18" s="150">
        <v>5</v>
      </c>
      <c r="AJ18" s="151">
        <v>5</v>
      </c>
      <c r="AK18" s="88">
        <f t="shared" si="6"/>
        <v>10</v>
      </c>
      <c r="AL18" s="147">
        <v>5</v>
      </c>
      <c r="AM18" s="144">
        <v>5</v>
      </c>
      <c r="AN18" s="144">
        <v>10</v>
      </c>
      <c r="AO18" s="144"/>
      <c r="AP18" s="144"/>
      <c r="AQ18" s="144">
        <v>3</v>
      </c>
      <c r="AR18" s="145">
        <v>5</v>
      </c>
      <c r="AS18" s="89">
        <f t="shared" si="7"/>
        <v>28</v>
      </c>
      <c r="AT18" s="156">
        <f t="shared" si="8"/>
        <v>86</v>
      </c>
      <c r="AU18" s="157">
        <f t="shared" si="9"/>
        <v>0.9555555555555556</v>
      </c>
      <c r="AV18" s="168"/>
      <c r="AW18" s="168" t="s">
        <v>711</v>
      </c>
      <c r="AX18" s="159" t="s">
        <v>715</v>
      </c>
      <c r="AY18" s="168">
        <v>3</v>
      </c>
      <c r="AZ18" s="160">
        <v>50</v>
      </c>
      <c r="BA18" s="163"/>
      <c r="BB18" s="112">
        <v>899900</v>
      </c>
      <c r="BC18" s="184"/>
      <c r="BD18" s="112"/>
      <c r="BE18" s="183"/>
      <c r="BF18" s="166"/>
      <c r="BG18" s="166"/>
      <c r="BH18" s="177"/>
      <c r="BI18" s="167">
        <v>50</v>
      </c>
      <c r="BJ18" s="167">
        <v>50</v>
      </c>
      <c r="BK18" s="113">
        <v>48497</v>
      </c>
      <c r="BL18" s="112">
        <v>10713160</v>
      </c>
      <c r="BM18" s="112">
        <v>214263.2</v>
      </c>
      <c r="BN18" s="113">
        <v>220.90356104501311</v>
      </c>
      <c r="BO18" s="170" t="s">
        <v>73</v>
      </c>
      <c r="BP18" s="170" t="s">
        <v>71</v>
      </c>
      <c r="BQ18" s="170" t="s">
        <v>71</v>
      </c>
      <c r="BR18" s="171" t="s">
        <v>73</v>
      </c>
      <c r="BS18" s="171"/>
      <c r="BT18" s="219" t="s">
        <v>631</v>
      </c>
      <c r="BU18" s="220" t="s">
        <v>553</v>
      </c>
    </row>
    <row r="19" spans="1:73" ht="12" customHeight="1">
      <c r="A19" s="171" t="s">
        <v>317</v>
      </c>
      <c r="B19" s="378" t="s">
        <v>318</v>
      </c>
      <c r="C19" s="171" t="s">
        <v>476</v>
      </c>
      <c r="D19" s="171" t="s">
        <v>519</v>
      </c>
      <c r="E19" s="214" t="s">
        <v>545</v>
      </c>
      <c r="F19" s="142" t="s">
        <v>543</v>
      </c>
      <c r="G19" s="234" t="s">
        <v>37</v>
      </c>
      <c r="H19" s="234" t="s">
        <v>37</v>
      </c>
      <c r="I19" s="237"/>
      <c r="J19" s="237"/>
      <c r="K19" s="237"/>
      <c r="L19" s="237" t="s">
        <v>37</v>
      </c>
      <c r="M19" s="237" t="s">
        <v>37</v>
      </c>
      <c r="N19" s="174"/>
      <c r="O19" s="174"/>
      <c r="P19" s="174"/>
      <c r="Q19" s="149">
        <v>10</v>
      </c>
      <c r="R19" s="78">
        <f t="shared" si="0"/>
        <v>10</v>
      </c>
      <c r="S19" s="175">
        <v>5</v>
      </c>
      <c r="T19" s="80">
        <f t="shared" si="1"/>
        <v>5</v>
      </c>
      <c r="U19" s="148">
        <v>5</v>
      </c>
      <c r="V19" s="149">
        <v>5</v>
      </c>
      <c r="W19" s="82">
        <f t="shared" si="2"/>
        <v>5</v>
      </c>
      <c r="X19" s="147"/>
      <c r="Y19" s="144"/>
      <c r="Z19" s="144">
        <v>10</v>
      </c>
      <c r="AA19" s="145"/>
      <c r="AB19" s="83">
        <f t="shared" si="3"/>
        <v>10</v>
      </c>
      <c r="AC19" s="147">
        <v>3</v>
      </c>
      <c r="AD19" s="145">
        <v>2</v>
      </c>
      <c r="AE19" s="84">
        <f t="shared" si="4"/>
        <v>5</v>
      </c>
      <c r="AF19" s="148">
        <v>10</v>
      </c>
      <c r="AG19" s="149">
        <v>0</v>
      </c>
      <c r="AH19" s="85">
        <f t="shared" si="5"/>
        <v>10</v>
      </c>
      <c r="AI19" s="150">
        <v>5</v>
      </c>
      <c r="AJ19" s="151">
        <v>5</v>
      </c>
      <c r="AK19" s="88">
        <f t="shared" si="6"/>
        <v>10</v>
      </c>
      <c r="AL19" s="147">
        <v>5</v>
      </c>
      <c r="AM19" s="144">
        <v>5</v>
      </c>
      <c r="AN19" s="144">
        <v>10</v>
      </c>
      <c r="AO19" s="144">
        <v>5</v>
      </c>
      <c r="AP19" s="144">
        <v>5</v>
      </c>
      <c r="AQ19" s="144"/>
      <c r="AR19" s="145"/>
      <c r="AS19" s="89">
        <f t="shared" si="7"/>
        <v>30</v>
      </c>
      <c r="AT19" s="156">
        <f t="shared" si="8"/>
        <v>85</v>
      </c>
      <c r="AU19" s="157">
        <f t="shared" si="9"/>
        <v>0.94444444444444442</v>
      </c>
      <c r="AV19" s="236"/>
      <c r="AW19" s="168"/>
      <c r="AX19" s="159" t="s">
        <v>715</v>
      </c>
      <c r="AY19" s="160">
        <v>1</v>
      </c>
      <c r="AZ19" s="160">
        <v>56</v>
      </c>
      <c r="BA19" s="162"/>
      <c r="BB19" s="185">
        <v>827540</v>
      </c>
      <c r="BC19" s="185"/>
      <c r="BD19" s="184"/>
      <c r="BE19" s="184"/>
      <c r="BF19" s="165"/>
      <c r="BG19" s="164">
        <v>1250000</v>
      </c>
      <c r="BH19" s="183"/>
      <c r="BI19" s="167">
        <v>46</v>
      </c>
      <c r="BJ19" s="167">
        <v>56</v>
      </c>
      <c r="BK19" s="240">
        <v>64400</v>
      </c>
      <c r="BL19" s="112">
        <v>10271416</v>
      </c>
      <c r="BM19" s="112">
        <v>183418.14285714287</v>
      </c>
      <c r="BN19" s="113">
        <v>159.49403726708076</v>
      </c>
      <c r="BO19" s="170" t="s">
        <v>667</v>
      </c>
      <c r="BP19" s="170" t="s">
        <v>71</v>
      </c>
      <c r="BQ19" s="170" t="s">
        <v>71</v>
      </c>
      <c r="BR19" s="171" t="s">
        <v>596</v>
      </c>
      <c r="BS19" s="171"/>
      <c r="BT19" s="219" t="s">
        <v>631</v>
      </c>
      <c r="BU19" s="216" t="s">
        <v>622</v>
      </c>
    </row>
    <row r="20" spans="1:73" ht="12" customHeight="1">
      <c r="A20" s="171" t="s">
        <v>396</v>
      </c>
      <c r="B20" s="378" t="s">
        <v>397</v>
      </c>
      <c r="C20" s="171" t="s">
        <v>498</v>
      </c>
      <c r="D20" s="171" t="s">
        <v>475</v>
      </c>
      <c r="E20" s="326" t="s">
        <v>545</v>
      </c>
      <c r="F20" s="142" t="s">
        <v>543</v>
      </c>
      <c r="G20" s="234" t="s">
        <v>37</v>
      </c>
      <c r="H20" s="234" t="s">
        <v>37</v>
      </c>
      <c r="I20" s="237"/>
      <c r="J20" s="237"/>
      <c r="K20" s="237"/>
      <c r="L20" s="173" t="s">
        <v>37</v>
      </c>
      <c r="M20" s="237" t="s">
        <v>37</v>
      </c>
      <c r="N20" s="174">
        <v>10</v>
      </c>
      <c r="O20" s="174"/>
      <c r="P20" s="174">
        <v>10</v>
      </c>
      <c r="Q20" s="149">
        <v>10</v>
      </c>
      <c r="R20" s="78">
        <f t="shared" si="0"/>
        <v>10</v>
      </c>
      <c r="S20" s="175">
        <v>5</v>
      </c>
      <c r="T20" s="80">
        <f t="shared" si="1"/>
        <v>5</v>
      </c>
      <c r="U20" s="148">
        <v>0</v>
      </c>
      <c r="V20" s="149">
        <v>5</v>
      </c>
      <c r="W20" s="82">
        <f t="shared" si="2"/>
        <v>5</v>
      </c>
      <c r="X20" s="147">
        <v>10</v>
      </c>
      <c r="Y20" s="144"/>
      <c r="Z20" s="144"/>
      <c r="AA20" s="145"/>
      <c r="AB20" s="83">
        <f t="shared" si="3"/>
        <v>10</v>
      </c>
      <c r="AC20" s="147">
        <v>4</v>
      </c>
      <c r="AD20" s="145">
        <v>5</v>
      </c>
      <c r="AE20" s="84">
        <f t="shared" si="4"/>
        <v>9</v>
      </c>
      <c r="AF20" s="148">
        <v>10</v>
      </c>
      <c r="AG20" s="149">
        <v>10</v>
      </c>
      <c r="AH20" s="85">
        <f t="shared" si="5"/>
        <v>10</v>
      </c>
      <c r="AI20" s="150">
        <v>3</v>
      </c>
      <c r="AJ20" s="151">
        <v>0</v>
      </c>
      <c r="AK20" s="88">
        <f t="shared" si="6"/>
        <v>3</v>
      </c>
      <c r="AL20" s="147">
        <v>5</v>
      </c>
      <c r="AM20" s="144">
        <v>5</v>
      </c>
      <c r="AN20" s="144">
        <v>10</v>
      </c>
      <c r="AO20" s="144">
        <v>5</v>
      </c>
      <c r="AP20" s="144">
        <v>5</v>
      </c>
      <c r="AQ20" s="144"/>
      <c r="AR20" s="145"/>
      <c r="AS20" s="89">
        <f t="shared" si="7"/>
        <v>30</v>
      </c>
      <c r="AT20" s="156">
        <f t="shared" si="8"/>
        <v>82</v>
      </c>
      <c r="AU20" s="157">
        <f t="shared" si="9"/>
        <v>0.91111111111111109</v>
      </c>
      <c r="AV20" s="168"/>
      <c r="AW20" s="168" t="s">
        <v>711</v>
      </c>
      <c r="AX20" s="159" t="s">
        <v>715</v>
      </c>
      <c r="AY20" s="168">
        <v>5</v>
      </c>
      <c r="AZ20" s="160">
        <v>46</v>
      </c>
      <c r="BA20" s="163"/>
      <c r="BB20" s="112">
        <v>900000</v>
      </c>
      <c r="BC20" s="184"/>
      <c r="BD20" s="112">
        <v>600000</v>
      </c>
      <c r="BE20" s="183"/>
      <c r="BF20" s="166"/>
      <c r="BG20" s="166">
        <v>1250000</v>
      </c>
      <c r="BH20" s="177"/>
      <c r="BI20" s="167">
        <v>46</v>
      </c>
      <c r="BJ20" s="167">
        <v>46</v>
      </c>
      <c r="BK20" s="113">
        <v>55563</v>
      </c>
      <c r="BL20" s="112">
        <v>9942236</v>
      </c>
      <c r="BM20" s="112">
        <v>216135.5652173913</v>
      </c>
      <c r="BN20" s="113">
        <v>178.93627053974768</v>
      </c>
      <c r="BO20" s="170" t="s">
        <v>610</v>
      </c>
      <c r="BP20" s="170" t="s">
        <v>71</v>
      </c>
      <c r="BQ20" s="215" t="s">
        <v>71</v>
      </c>
      <c r="BR20" s="171" t="s">
        <v>610</v>
      </c>
      <c r="BS20" s="171"/>
      <c r="BT20" s="219" t="s">
        <v>631</v>
      </c>
      <c r="BU20" s="216" t="s">
        <v>628</v>
      </c>
    </row>
    <row r="21" spans="1:73" ht="12" customHeight="1">
      <c r="A21" s="171" t="s">
        <v>362</v>
      </c>
      <c r="B21" s="378" t="s">
        <v>363</v>
      </c>
      <c r="C21" s="171" t="s">
        <v>477</v>
      </c>
      <c r="D21" s="171" t="s">
        <v>520</v>
      </c>
      <c r="E21" s="214" t="s">
        <v>545</v>
      </c>
      <c r="F21" s="142" t="s">
        <v>543</v>
      </c>
      <c r="G21" s="234" t="s">
        <v>37</v>
      </c>
      <c r="H21" s="234" t="s">
        <v>37</v>
      </c>
      <c r="I21" s="237"/>
      <c r="J21" s="237"/>
      <c r="K21" s="237"/>
      <c r="L21" s="237" t="s">
        <v>37</v>
      </c>
      <c r="M21" s="237" t="s">
        <v>37</v>
      </c>
      <c r="N21" s="174">
        <v>10</v>
      </c>
      <c r="O21" s="174"/>
      <c r="P21" s="174"/>
      <c r="Q21" s="149"/>
      <c r="R21" s="78">
        <f t="shared" si="0"/>
        <v>10</v>
      </c>
      <c r="S21" s="175">
        <v>5</v>
      </c>
      <c r="T21" s="80">
        <f t="shared" si="1"/>
        <v>5</v>
      </c>
      <c r="U21" s="148">
        <v>5</v>
      </c>
      <c r="V21" s="149">
        <v>0</v>
      </c>
      <c r="W21" s="82">
        <f t="shared" si="2"/>
        <v>5</v>
      </c>
      <c r="X21" s="147"/>
      <c r="Y21" s="144"/>
      <c r="Z21" s="144">
        <v>10</v>
      </c>
      <c r="AA21" s="145"/>
      <c r="AB21" s="83">
        <f t="shared" si="3"/>
        <v>10</v>
      </c>
      <c r="AC21" s="147">
        <v>5</v>
      </c>
      <c r="AD21" s="145">
        <v>3</v>
      </c>
      <c r="AE21" s="84">
        <f t="shared" si="4"/>
        <v>8</v>
      </c>
      <c r="AF21" s="148">
        <v>0</v>
      </c>
      <c r="AG21" s="149">
        <v>10</v>
      </c>
      <c r="AH21" s="85">
        <f t="shared" si="5"/>
        <v>10</v>
      </c>
      <c r="AI21" s="150">
        <v>4</v>
      </c>
      <c r="AJ21" s="151">
        <v>5</v>
      </c>
      <c r="AK21" s="88">
        <f t="shared" si="6"/>
        <v>9</v>
      </c>
      <c r="AL21" s="147">
        <v>0</v>
      </c>
      <c r="AM21" s="144">
        <v>5</v>
      </c>
      <c r="AN21" s="144">
        <v>9</v>
      </c>
      <c r="AO21" s="144">
        <v>5</v>
      </c>
      <c r="AP21" s="144">
        <v>5</v>
      </c>
      <c r="AQ21" s="144"/>
      <c r="AR21" s="145"/>
      <c r="AS21" s="89">
        <f t="shared" si="7"/>
        <v>24</v>
      </c>
      <c r="AT21" s="156">
        <f t="shared" si="8"/>
        <v>81</v>
      </c>
      <c r="AU21" s="157">
        <f t="shared" si="9"/>
        <v>0.9</v>
      </c>
      <c r="AV21" s="236" t="s">
        <v>709</v>
      </c>
      <c r="AW21" s="168"/>
      <c r="AX21" s="159" t="s">
        <v>714</v>
      </c>
      <c r="AY21" s="160">
        <v>4</v>
      </c>
      <c r="AZ21" s="160">
        <v>57</v>
      </c>
      <c r="BA21" s="162"/>
      <c r="BB21" s="185">
        <v>900000</v>
      </c>
      <c r="BC21" s="185"/>
      <c r="BD21" s="112"/>
      <c r="BE21" s="184"/>
      <c r="BF21" s="165"/>
      <c r="BG21" s="113">
        <v>1250000</v>
      </c>
      <c r="BH21" s="183"/>
      <c r="BI21" s="167">
        <v>48</v>
      </c>
      <c r="BJ21" s="167">
        <v>57</v>
      </c>
      <c r="BK21" s="240">
        <v>64197</v>
      </c>
      <c r="BL21" s="112">
        <v>11366434</v>
      </c>
      <c r="BM21" s="112">
        <v>199411.12280701756</v>
      </c>
      <c r="BN21" s="113">
        <v>177.05553218997773</v>
      </c>
      <c r="BO21" s="170" t="s">
        <v>555</v>
      </c>
      <c r="BP21" s="170" t="s">
        <v>578</v>
      </c>
      <c r="BQ21" s="215" t="s">
        <v>71</v>
      </c>
      <c r="BR21" s="171" t="s">
        <v>590</v>
      </c>
      <c r="BS21" s="171" t="s">
        <v>578</v>
      </c>
      <c r="BT21" s="219" t="s">
        <v>631</v>
      </c>
      <c r="BU21" s="216" t="s">
        <v>625</v>
      </c>
    </row>
    <row r="22" spans="1:73" ht="12" customHeight="1">
      <c r="A22" s="241" t="s">
        <v>465</v>
      </c>
      <c r="B22" s="379" t="s">
        <v>466</v>
      </c>
      <c r="C22" s="241" t="s">
        <v>515</v>
      </c>
      <c r="D22" s="241" t="s">
        <v>541</v>
      </c>
      <c r="E22" s="327" t="s">
        <v>546</v>
      </c>
      <c r="F22" s="328" t="s">
        <v>543</v>
      </c>
      <c r="G22" s="234" t="s">
        <v>37</v>
      </c>
      <c r="H22" s="234" t="s">
        <v>37</v>
      </c>
      <c r="I22" s="173" t="s">
        <v>37</v>
      </c>
      <c r="J22" s="173" t="s">
        <v>37</v>
      </c>
      <c r="K22" s="173" t="s">
        <v>37</v>
      </c>
      <c r="L22" s="173"/>
      <c r="M22" s="237"/>
      <c r="N22" s="242"/>
      <c r="O22" s="242"/>
      <c r="P22" s="242">
        <v>10</v>
      </c>
      <c r="Q22" s="243"/>
      <c r="R22" s="78">
        <f t="shared" si="0"/>
        <v>10</v>
      </c>
      <c r="S22" s="244">
        <v>5</v>
      </c>
      <c r="T22" s="80">
        <f t="shared" si="1"/>
        <v>5</v>
      </c>
      <c r="U22" s="245">
        <v>0</v>
      </c>
      <c r="V22" s="243">
        <v>5</v>
      </c>
      <c r="W22" s="82">
        <f t="shared" si="2"/>
        <v>5</v>
      </c>
      <c r="X22" s="150">
        <v>10</v>
      </c>
      <c r="Y22" s="246"/>
      <c r="Z22" s="246"/>
      <c r="AA22" s="151"/>
      <c r="AB22" s="83">
        <f t="shared" si="3"/>
        <v>10</v>
      </c>
      <c r="AC22" s="150">
        <v>3</v>
      </c>
      <c r="AD22" s="151">
        <v>4</v>
      </c>
      <c r="AE22" s="84">
        <f t="shared" si="4"/>
        <v>7</v>
      </c>
      <c r="AF22" s="245">
        <v>0</v>
      </c>
      <c r="AG22" s="243">
        <v>10</v>
      </c>
      <c r="AH22" s="85">
        <f t="shared" si="5"/>
        <v>10</v>
      </c>
      <c r="AI22" s="150">
        <v>5</v>
      </c>
      <c r="AJ22" s="151">
        <v>3</v>
      </c>
      <c r="AK22" s="88">
        <f t="shared" si="6"/>
        <v>8</v>
      </c>
      <c r="AL22" s="150">
        <v>0</v>
      </c>
      <c r="AM22" s="246">
        <v>5</v>
      </c>
      <c r="AN22" s="246">
        <v>10</v>
      </c>
      <c r="AO22" s="246"/>
      <c r="AP22" s="246"/>
      <c r="AQ22" s="246">
        <v>5</v>
      </c>
      <c r="AR22" s="151">
        <v>5</v>
      </c>
      <c r="AS22" s="89">
        <f t="shared" si="7"/>
        <v>25</v>
      </c>
      <c r="AT22" s="156">
        <f t="shared" si="8"/>
        <v>80</v>
      </c>
      <c r="AU22" s="157">
        <f t="shared" si="9"/>
        <v>0.88888888888888884</v>
      </c>
      <c r="AV22" s="247"/>
      <c r="AW22" s="247" t="s">
        <v>712</v>
      </c>
      <c r="AX22" s="248" t="s">
        <v>714</v>
      </c>
      <c r="AY22" s="247">
        <v>0</v>
      </c>
      <c r="AZ22" s="249">
        <v>48</v>
      </c>
      <c r="BA22" s="250"/>
      <c r="BB22" s="251">
        <v>670000</v>
      </c>
      <c r="BC22" s="252"/>
      <c r="BD22" s="251">
        <v>600000</v>
      </c>
      <c r="BE22" s="253"/>
      <c r="BF22" s="254"/>
      <c r="BG22" s="254">
        <v>1250000</v>
      </c>
      <c r="BH22" s="255"/>
      <c r="BI22" s="167">
        <v>48</v>
      </c>
      <c r="BJ22" s="167">
        <v>48</v>
      </c>
      <c r="BK22" s="257">
        <v>36351</v>
      </c>
      <c r="BL22" s="112">
        <v>8975085</v>
      </c>
      <c r="BM22" s="112">
        <v>186980.9375</v>
      </c>
      <c r="BN22" s="113">
        <v>246.9006354708261</v>
      </c>
      <c r="BO22" s="170" t="s">
        <v>570</v>
      </c>
      <c r="BP22" s="170" t="s">
        <v>71</v>
      </c>
      <c r="BQ22" s="170" t="s">
        <v>71</v>
      </c>
      <c r="BR22" s="171" t="s">
        <v>617</v>
      </c>
      <c r="BS22" s="171"/>
      <c r="BT22" s="219" t="s">
        <v>631</v>
      </c>
      <c r="BU22" s="220" t="s">
        <v>619</v>
      </c>
    </row>
    <row r="23" spans="1:73" ht="12" customHeight="1">
      <c r="A23" s="171" t="s">
        <v>471</v>
      </c>
      <c r="B23" s="378" t="s">
        <v>472</v>
      </c>
      <c r="C23" s="171" t="s">
        <v>516</v>
      </c>
      <c r="D23" s="171" t="s">
        <v>539</v>
      </c>
      <c r="E23" s="326" t="s">
        <v>546</v>
      </c>
      <c r="F23" s="142" t="s">
        <v>543</v>
      </c>
      <c r="G23" s="234" t="s">
        <v>37</v>
      </c>
      <c r="H23" s="234" t="s">
        <v>37</v>
      </c>
      <c r="I23" s="237" t="s">
        <v>71</v>
      </c>
      <c r="J23" s="237" t="s">
        <v>37</v>
      </c>
      <c r="K23" s="237" t="s">
        <v>37</v>
      </c>
      <c r="L23" s="237"/>
      <c r="M23" s="237"/>
      <c r="N23" s="174"/>
      <c r="O23" s="174"/>
      <c r="P23" s="174">
        <v>10</v>
      </c>
      <c r="Q23" s="149"/>
      <c r="R23" s="78">
        <f t="shared" si="0"/>
        <v>10</v>
      </c>
      <c r="S23" s="175">
        <v>5</v>
      </c>
      <c r="T23" s="80">
        <f t="shared" si="1"/>
        <v>5</v>
      </c>
      <c r="U23" s="245">
        <v>5</v>
      </c>
      <c r="V23" s="149">
        <v>5</v>
      </c>
      <c r="W23" s="82">
        <f t="shared" si="2"/>
        <v>5</v>
      </c>
      <c r="X23" s="147"/>
      <c r="Y23" s="144"/>
      <c r="Z23" s="144">
        <v>10</v>
      </c>
      <c r="AA23" s="145"/>
      <c r="AB23" s="83">
        <f t="shared" si="3"/>
        <v>10</v>
      </c>
      <c r="AC23" s="147">
        <v>4</v>
      </c>
      <c r="AD23" s="145">
        <v>4</v>
      </c>
      <c r="AE23" s="84">
        <f t="shared" si="4"/>
        <v>8</v>
      </c>
      <c r="AF23" s="148">
        <v>0</v>
      </c>
      <c r="AG23" s="149">
        <v>10</v>
      </c>
      <c r="AH23" s="85">
        <f t="shared" si="5"/>
        <v>10</v>
      </c>
      <c r="AI23" s="150">
        <v>5</v>
      </c>
      <c r="AJ23" s="151">
        <v>3</v>
      </c>
      <c r="AK23" s="88">
        <f t="shared" si="6"/>
        <v>8</v>
      </c>
      <c r="AL23" s="147">
        <v>0</v>
      </c>
      <c r="AM23" s="144">
        <v>5</v>
      </c>
      <c r="AN23" s="144">
        <v>10</v>
      </c>
      <c r="AO23" s="144"/>
      <c r="AP23" s="144"/>
      <c r="AQ23" s="144">
        <v>4</v>
      </c>
      <c r="AR23" s="145">
        <v>5</v>
      </c>
      <c r="AS23" s="89">
        <f t="shared" si="7"/>
        <v>24</v>
      </c>
      <c r="AT23" s="156">
        <f t="shared" si="8"/>
        <v>80</v>
      </c>
      <c r="AU23" s="157">
        <f t="shared" si="9"/>
        <v>0.88888888888888884</v>
      </c>
      <c r="AV23" s="168"/>
      <c r="AW23" s="168"/>
      <c r="AX23" s="159" t="s">
        <v>714</v>
      </c>
      <c r="AY23" s="168">
        <v>1</v>
      </c>
      <c r="AZ23" s="160">
        <v>54</v>
      </c>
      <c r="BA23" s="163"/>
      <c r="BB23" s="112">
        <v>732000</v>
      </c>
      <c r="BC23" s="184"/>
      <c r="BD23" s="112">
        <v>600000</v>
      </c>
      <c r="BE23" s="183"/>
      <c r="BF23" s="166"/>
      <c r="BG23" s="166">
        <v>1250000</v>
      </c>
      <c r="BH23" s="177"/>
      <c r="BI23" s="167">
        <v>45</v>
      </c>
      <c r="BJ23" s="167">
        <v>54</v>
      </c>
      <c r="BK23" s="113">
        <v>55809.7</v>
      </c>
      <c r="BL23" s="112">
        <v>10169499</v>
      </c>
      <c r="BM23" s="112">
        <v>188324.05555555556</v>
      </c>
      <c r="BN23" s="113">
        <v>182.21741023513835</v>
      </c>
      <c r="BO23" s="170" t="s">
        <v>570</v>
      </c>
      <c r="BP23" s="170" t="s">
        <v>71</v>
      </c>
      <c r="BQ23" s="170" t="s">
        <v>71</v>
      </c>
      <c r="BR23" s="171" t="s">
        <v>617</v>
      </c>
      <c r="BS23" s="171" t="s">
        <v>677</v>
      </c>
      <c r="BT23" s="219" t="s">
        <v>631</v>
      </c>
      <c r="BU23" s="220" t="s">
        <v>619</v>
      </c>
    </row>
    <row r="24" spans="1:73" ht="12" customHeight="1">
      <c r="A24" s="171" t="s">
        <v>422</v>
      </c>
      <c r="B24" s="378" t="s">
        <v>423</v>
      </c>
      <c r="C24" s="171" t="s">
        <v>503</v>
      </c>
      <c r="D24" s="171" t="s">
        <v>534</v>
      </c>
      <c r="E24" s="326" t="s">
        <v>545</v>
      </c>
      <c r="F24" s="142" t="s">
        <v>543</v>
      </c>
      <c r="G24" s="234" t="s">
        <v>37</v>
      </c>
      <c r="H24" s="234" t="s">
        <v>37</v>
      </c>
      <c r="I24" s="237"/>
      <c r="J24" s="237"/>
      <c r="K24" s="237"/>
      <c r="L24" s="237" t="s">
        <v>37</v>
      </c>
      <c r="M24" s="237" t="s">
        <v>37</v>
      </c>
      <c r="N24" s="174">
        <v>10</v>
      </c>
      <c r="O24" s="174"/>
      <c r="P24" s="174">
        <v>10</v>
      </c>
      <c r="Q24" s="149">
        <v>10</v>
      </c>
      <c r="R24" s="78">
        <f t="shared" si="0"/>
        <v>10</v>
      </c>
      <c r="S24" s="175">
        <v>5</v>
      </c>
      <c r="T24" s="80">
        <f t="shared" si="1"/>
        <v>5</v>
      </c>
      <c r="U24" s="148">
        <v>0</v>
      </c>
      <c r="V24" s="149">
        <v>5</v>
      </c>
      <c r="W24" s="82">
        <f t="shared" si="2"/>
        <v>5</v>
      </c>
      <c r="X24" s="147">
        <v>10</v>
      </c>
      <c r="Y24" s="144"/>
      <c r="Z24" s="144"/>
      <c r="AA24" s="145"/>
      <c r="AB24" s="83">
        <f t="shared" si="3"/>
        <v>10</v>
      </c>
      <c r="AC24" s="147">
        <v>2</v>
      </c>
      <c r="AD24" s="145">
        <v>5</v>
      </c>
      <c r="AE24" s="84">
        <f t="shared" si="4"/>
        <v>7</v>
      </c>
      <c r="AF24" s="148">
        <v>10</v>
      </c>
      <c r="AG24" s="149">
        <v>10</v>
      </c>
      <c r="AH24" s="85">
        <f t="shared" si="5"/>
        <v>10</v>
      </c>
      <c r="AI24" s="150">
        <v>3</v>
      </c>
      <c r="AJ24" s="151">
        <v>0</v>
      </c>
      <c r="AK24" s="88">
        <f t="shared" si="6"/>
        <v>3</v>
      </c>
      <c r="AL24" s="147">
        <v>0</v>
      </c>
      <c r="AM24" s="144">
        <v>5</v>
      </c>
      <c r="AN24" s="144">
        <v>10</v>
      </c>
      <c r="AO24" s="144">
        <v>5</v>
      </c>
      <c r="AP24" s="144">
        <v>5</v>
      </c>
      <c r="AQ24" s="144"/>
      <c r="AR24" s="145"/>
      <c r="AS24" s="89">
        <f t="shared" si="7"/>
        <v>25</v>
      </c>
      <c r="AT24" s="156">
        <f t="shared" si="8"/>
        <v>75</v>
      </c>
      <c r="AU24" s="157">
        <f t="shared" si="9"/>
        <v>0.83333333333333337</v>
      </c>
      <c r="AV24" s="168"/>
      <c r="AW24" s="168"/>
      <c r="AX24" s="159" t="s">
        <v>715</v>
      </c>
      <c r="AY24" s="168">
        <v>2</v>
      </c>
      <c r="AZ24" s="160">
        <v>44</v>
      </c>
      <c r="BA24" s="163" t="s">
        <v>718</v>
      </c>
      <c r="BB24" s="112">
        <v>879956</v>
      </c>
      <c r="BC24" s="184">
        <v>750000</v>
      </c>
      <c r="BD24" s="112">
        <v>600000</v>
      </c>
      <c r="BE24" s="183">
        <v>1000000</v>
      </c>
      <c r="BF24" s="166" t="s">
        <v>738</v>
      </c>
      <c r="BG24" s="166">
        <v>1250000</v>
      </c>
      <c r="BH24" s="183">
        <v>2500000</v>
      </c>
      <c r="BI24" s="167">
        <v>44</v>
      </c>
      <c r="BJ24" s="167">
        <v>44</v>
      </c>
      <c r="BK24" s="113">
        <v>65405</v>
      </c>
      <c r="BL24" s="112">
        <v>9254457</v>
      </c>
      <c r="BM24" s="112">
        <v>210328.56818181818</v>
      </c>
      <c r="BN24" s="113">
        <v>141.49464108248605</v>
      </c>
      <c r="BO24" s="170" t="s">
        <v>610</v>
      </c>
      <c r="BP24" s="170" t="s">
        <v>71</v>
      </c>
      <c r="BQ24" s="170" t="s">
        <v>71</v>
      </c>
      <c r="BR24" s="171" t="s">
        <v>610</v>
      </c>
      <c r="BS24" s="171"/>
      <c r="BT24" s="219" t="s">
        <v>631</v>
      </c>
      <c r="BU24" s="216" t="s">
        <v>628</v>
      </c>
    </row>
    <row r="25" spans="1:73" ht="12.75" customHeight="1">
      <c r="E25" s="260"/>
      <c r="AX25" s="258"/>
      <c r="BA25" s="260"/>
      <c r="BO25" s="367"/>
      <c r="BP25" s="367"/>
      <c r="BQ25" s="367"/>
      <c r="BR25" s="368"/>
      <c r="BS25" s="367"/>
      <c r="BT25" s="367"/>
      <c r="BU25" s="367"/>
    </row>
    <row r="26" spans="1:73" ht="12.75" customHeight="1">
      <c r="E26" s="261"/>
      <c r="BA26" s="262"/>
      <c r="BB26" s="263"/>
      <c r="BC26" s="225"/>
    </row>
    <row r="27" spans="1:73" ht="12.75" customHeight="1">
      <c r="E27" s="225"/>
      <c r="BB27" s="263"/>
      <c r="BC27" s="225"/>
      <c r="BO27" s="264"/>
    </row>
    <row r="28" spans="1:73" ht="12.75" customHeight="1">
      <c r="E28" s="225"/>
    </row>
  </sheetData>
  <sortState ref="A2:CN28">
    <sortCondition descending="1" ref="AT2:AT28"/>
    <sortCondition descending="1" ref="AX2:AX28"/>
    <sortCondition ref="AY2:AY28"/>
    <sortCondition descending="1" ref="AZ2:AZ28"/>
  </sortState>
  <mergeCells count="16">
    <mergeCell ref="BO1:BU1"/>
    <mergeCell ref="BA1:BH1"/>
    <mergeCell ref="BI1:BN1"/>
    <mergeCell ref="AF1:AH1"/>
    <mergeCell ref="AX1:AZ1"/>
    <mergeCell ref="G1:M1"/>
    <mergeCell ref="A1:B1"/>
    <mergeCell ref="C1:F1"/>
    <mergeCell ref="N1:R1"/>
    <mergeCell ref="U1:W1"/>
    <mergeCell ref="S1:T1"/>
    <mergeCell ref="X1:AB1"/>
    <mergeCell ref="AC1:AE1"/>
    <mergeCell ref="AL1:AS1"/>
    <mergeCell ref="AV1:AW1"/>
    <mergeCell ref="AI1:AK1"/>
  </mergeCells>
  <dataValidations count="2">
    <dataValidation type="list" allowBlank="1" showInputMessage="1" showErrorMessage="1" sqref="F3:F22">
      <formula1>"NC, Ad. Reuse"</formula1>
    </dataValidation>
    <dataValidation type="list" allowBlank="1" showInputMessage="1" showErrorMessage="1" sqref="AW3:AW22">
      <formula1>"Low-Population, Mid-Population, No"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7"/>
  <sheetViews>
    <sheetView showGridLines="0" zoomScaleNormal="10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C18" sqref="C18"/>
    </sheetView>
  </sheetViews>
  <sheetFormatPr defaultColWidth="9.42578125" defaultRowHeight="12.75" customHeight="1"/>
  <cols>
    <col min="1" max="1" width="8.42578125" style="69" bestFit="1" customWidth="1"/>
    <col min="2" max="2" width="29.140625" style="69" customWidth="1"/>
    <col min="3" max="3" width="11.42578125" style="69" customWidth="1"/>
    <col min="4" max="4" width="9.42578125" style="69" customWidth="1"/>
    <col min="5" max="5" width="11.140625" style="69" customWidth="1"/>
    <col min="6" max="6" width="14.28515625" style="109" customWidth="1"/>
    <col min="7" max="7" width="17.85546875" style="69" customWidth="1"/>
    <col min="8" max="25" width="5.7109375" style="69" customWidth="1"/>
    <col min="26" max="27" width="8.140625" style="69" bestFit="1" customWidth="1"/>
    <col min="28" max="28" width="4.140625" style="69" bestFit="1" customWidth="1"/>
    <col min="29" max="29" width="8.28515625" style="69" customWidth="1"/>
    <col min="30" max="30" width="8.7109375" style="69" customWidth="1"/>
    <col min="31" max="31" width="11.140625" style="69" bestFit="1" customWidth="1"/>
    <col min="32" max="32" width="12.7109375" style="69" customWidth="1"/>
    <col min="33" max="33" width="12.28515625" style="69" bestFit="1" customWidth="1"/>
    <col min="34" max="34" width="9.42578125" style="69" customWidth="1"/>
    <col min="35" max="35" width="12.28515625" style="69" customWidth="1"/>
    <col min="36" max="36" width="9.85546875" style="69" customWidth="1"/>
    <col min="37" max="37" width="9.28515625" style="69" customWidth="1"/>
    <col min="38" max="39" width="11.85546875" style="69" customWidth="1"/>
    <col min="40" max="40" width="7" style="69" customWidth="1"/>
    <col min="41" max="41" width="9.7109375" style="69" customWidth="1"/>
    <col min="42" max="42" width="12.42578125" style="69" customWidth="1"/>
    <col min="43" max="43" width="6.7109375" style="69" bestFit="1" customWidth="1"/>
    <col min="44" max="44" width="9.42578125" style="111" bestFit="1" customWidth="1"/>
    <col min="45" max="45" width="9.42578125" style="69" bestFit="1" customWidth="1"/>
    <col min="46" max="46" width="11.42578125" style="69" bestFit="1" customWidth="1"/>
    <col min="47" max="48" width="9.42578125" style="69" bestFit="1" customWidth="1"/>
    <col min="49" max="49" width="38.28515625" style="69" bestFit="1" customWidth="1"/>
    <col min="50" max="50" width="30.42578125" style="69" bestFit="1" customWidth="1"/>
    <col min="51" max="51" width="35.85546875" style="69" bestFit="1" customWidth="1"/>
    <col min="52" max="52" width="38.28515625" style="69" bestFit="1" customWidth="1"/>
    <col min="53" max="53" width="28.85546875" style="69" bestFit="1" customWidth="1"/>
    <col min="54" max="54" width="15.140625" style="69" bestFit="1" customWidth="1"/>
    <col min="55" max="55" width="27" style="69" bestFit="1" customWidth="1"/>
    <col min="56" max="16384" width="9.42578125" style="69"/>
  </cols>
  <sheetData>
    <row r="1" spans="1:60" ht="47.25" customHeight="1">
      <c r="A1" s="392" t="s">
        <v>726</v>
      </c>
      <c r="B1" s="393"/>
      <c r="C1" s="463" t="s">
        <v>31</v>
      </c>
      <c r="D1" s="463"/>
      <c r="E1" s="463"/>
      <c r="F1" s="464"/>
      <c r="G1" s="462" t="s">
        <v>166</v>
      </c>
      <c r="H1" s="460" t="s">
        <v>229</v>
      </c>
      <c r="I1" s="460"/>
      <c r="J1" s="460"/>
      <c r="K1" s="460"/>
      <c r="L1" s="460"/>
      <c r="M1" s="461" t="s">
        <v>253</v>
      </c>
      <c r="N1" s="461"/>
      <c r="O1" s="461"/>
      <c r="P1" s="461"/>
      <c r="Q1" s="461"/>
      <c r="R1" s="459" t="s">
        <v>254</v>
      </c>
      <c r="S1" s="459"/>
      <c r="T1" s="459"/>
      <c r="U1" s="459"/>
      <c r="V1" s="460" t="s">
        <v>255</v>
      </c>
      <c r="W1" s="460"/>
      <c r="X1" s="460"/>
      <c r="Y1" s="443" t="s">
        <v>256</v>
      </c>
      <c r="Z1" s="444"/>
      <c r="AA1" s="444"/>
      <c r="AB1" s="445"/>
      <c r="AC1" s="449">
        <v>65</v>
      </c>
      <c r="AD1" s="374"/>
      <c r="AE1" s="457" t="s">
        <v>153</v>
      </c>
      <c r="AF1" s="453" t="s">
        <v>238</v>
      </c>
      <c r="AG1" s="454"/>
      <c r="AH1" s="455"/>
      <c r="AI1" s="451" t="s">
        <v>28</v>
      </c>
      <c r="AJ1" s="452"/>
      <c r="AK1" s="452"/>
      <c r="AL1" s="452"/>
      <c r="AM1" s="452"/>
      <c r="AN1" s="452"/>
      <c r="AO1" s="452"/>
      <c r="AP1" s="452"/>
      <c r="AQ1" s="440" t="s">
        <v>163</v>
      </c>
      <c r="AR1" s="441"/>
      <c r="AS1" s="441"/>
      <c r="AT1" s="441"/>
      <c r="AU1" s="441"/>
      <c r="AV1" s="442"/>
      <c r="AW1" s="437" t="s">
        <v>164</v>
      </c>
      <c r="AX1" s="438"/>
      <c r="AY1" s="438"/>
      <c r="AZ1" s="438"/>
      <c r="BA1" s="438"/>
      <c r="BB1" s="438"/>
      <c r="BC1" s="439"/>
      <c r="BD1" s="134"/>
      <c r="BE1" s="134"/>
      <c r="BF1" s="134"/>
      <c r="BG1" s="134"/>
      <c r="BH1" s="134"/>
    </row>
    <row r="2" spans="1:60" ht="23.25" customHeight="1">
      <c r="A2" s="392"/>
      <c r="B2" s="393"/>
      <c r="C2" s="397"/>
      <c r="D2" s="397"/>
      <c r="E2" s="397"/>
      <c r="F2" s="398"/>
      <c r="G2" s="433"/>
      <c r="H2" s="427"/>
      <c r="I2" s="427"/>
      <c r="J2" s="427"/>
      <c r="K2" s="427"/>
      <c r="L2" s="427"/>
      <c r="M2" s="428"/>
      <c r="N2" s="428"/>
      <c r="O2" s="428"/>
      <c r="P2" s="428"/>
      <c r="Q2" s="428"/>
      <c r="R2" s="426"/>
      <c r="S2" s="426"/>
      <c r="T2" s="426"/>
      <c r="U2" s="426"/>
      <c r="V2" s="427"/>
      <c r="W2" s="427"/>
      <c r="X2" s="427"/>
      <c r="Y2" s="446" t="s">
        <v>258</v>
      </c>
      <c r="Z2" s="447"/>
      <c r="AA2" s="447"/>
      <c r="AB2" s="448"/>
      <c r="AC2" s="450"/>
      <c r="AD2" s="310"/>
      <c r="AE2" s="458"/>
      <c r="AF2" s="418"/>
      <c r="AG2" s="419"/>
      <c r="AH2" s="456"/>
      <c r="AI2" s="430"/>
      <c r="AJ2" s="414"/>
      <c r="AK2" s="414"/>
      <c r="AL2" s="414"/>
      <c r="AM2" s="414"/>
      <c r="AN2" s="414"/>
      <c r="AO2" s="414"/>
      <c r="AP2" s="414"/>
      <c r="AQ2" s="415"/>
      <c r="AR2" s="416"/>
      <c r="AS2" s="416"/>
      <c r="AT2" s="416"/>
      <c r="AU2" s="416"/>
      <c r="AV2" s="417"/>
      <c r="AW2" s="402"/>
      <c r="AX2" s="403"/>
      <c r="AY2" s="403"/>
      <c r="AZ2" s="403"/>
      <c r="BA2" s="403"/>
      <c r="BB2" s="403"/>
      <c r="BC2" s="404"/>
      <c r="BD2" s="134"/>
      <c r="BE2" s="134"/>
      <c r="BF2" s="134"/>
      <c r="BG2" s="134"/>
      <c r="BH2" s="134"/>
    </row>
    <row r="3" spans="1:60" ht="105" customHeight="1">
      <c r="A3" s="322" t="s">
        <v>722</v>
      </c>
      <c r="B3" s="323" t="s">
        <v>1</v>
      </c>
      <c r="C3" s="297" t="s">
        <v>27</v>
      </c>
      <c r="D3" s="297" t="s">
        <v>21</v>
      </c>
      <c r="E3" s="232" t="s">
        <v>175</v>
      </c>
      <c r="F3" s="268" t="s">
        <v>227</v>
      </c>
      <c r="G3" s="267" t="s">
        <v>252</v>
      </c>
      <c r="H3" s="186" t="s">
        <v>228</v>
      </c>
      <c r="I3" s="188" t="s">
        <v>154</v>
      </c>
      <c r="J3" s="188" t="s">
        <v>155</v>
      </c>
      <c r="K3" s="186" t="s">
        <v>156</v>
      </c>
      <c r="L3" s="189" t="s">
        <v>144</v>
      </c>
      <c r="M3" s="192" t="s">
        <v>211</v>
      </c>
      <c r="N3" s="192" t="s">
        <v>212</v>
      </c>
      <c r="O3" s="296" t="s">
        <v>213</v>
      </c>
      <c r="P3" s="296" t="s">
        <v>223</v>
      </c>
      <c r="Q3" s="193" t="s">
        <v>144</v>
      </c>
      <c r="R3" s="295" t="s">
        <v>158</v>
      </c>
      <c r="S3" s="294" t="s">
        <v>159</v>
      </c>
      <c r="T3" s="294" t="s">
        <v>160</v>
      </c>
      <c r="U3" s="191" t="s">
        <v>144</v>
      </c>
      <c r="V3" s="293" t="s">
        <v>161</v>
      </c>
      <c r="W3" s="293" t="s">
        <v>225</v>
      </c>
      <c r="X3" s="292" t="s">
        <v>151</v>
      </c>
      <c r="Y3" s="203" t="s">
        <v>294</v>
      </c>
      <c r="Z3" s="203" t="s">
        <v>295</v>
      </c>
      <c r="AA3" s="203" t="s">
        <v>259</v>
      </c>
      <c r="AB3" s="205" t="s">
        <v>145</v>
      </c>
      <c r="AC3" s="206" t="s">
        <v>13</v>
      </c>
      <c r="AD3" s="207" t="s">
        <v>287</v>
      </c>
      <c r="AE3" s="265" t="s">
        <v>260</v>
      </c>
      <c r="AF3" s="303" t="s">
        <v>215</v>
      </c>
      <c r="AG3" s="303" t="s">
        <v>216</v>
      </c>
      <c r="AH3" s="303" t="s">
        <v>217</v>
      </c>
      <c r="AI3" s="305" t="s">
        <v>244</v>
      </c>
      <c r="AJ3" s="306" t="s">
        <v>14</v>
      </c>
      <c r="AK3" s="307" t="s">
        <v>17</v>
      </c>
      <c r="AL3" s="307" t="s">
        <v>15</v>
      </c>
      <c r="AM3" s="307" t="s">
        <v>18</v>
      </c>
      <c r="AN3" s="307" t="s">
        <v>19</v>
      </c>
      <c r="AO3" s="307" t="s">
        <v>16</v>
      </c>
      <c r="AP3" s="331" t="s">
        <v>20</v>
      </c>
      <c r="AQ3" s="332" t="s">
        <v>76</v>
      </c>
      <c r="AR3" s="332" t="s">
        <v>77</v>
      </c>
      <c r="AS3" s="332" t="s">
        <v>65</v>
      </c>
      <c r="AT3" s="333" t="s">
        <v>22</v>
      </c>
      <c r="AU3" s="333" t="s">
        <v>23</v>
      </c>
      <c r="AV3" s="333" t="s">
        <v>66</v>
      </c>
      <c r="AW3" s="233" t="s">
        <v>24</v>
      </c>
      <c r="AX3" s="233" t="s">
        <v>25</v>
      </c>
      <c r="AY3" s="233" t="s">
        <v>170</v>
      </c>
      <c r="AZ3" s="233" t="s">
        <v>26</v>
      </c>
      <c r="BA3" s="233" t="s">
        <v>176</v>
      </c>
      <c r="BB3" s="233" t="s">
        <v>29</v>
      </c>
      <c r="BC3" s="233" t="s">
        <v>30</v>
      </c>
    </row>
    <row r="4" spans="1:60" ht="12" customHeight="1">
      <c r="A4" s="171" t="s">
        <v>382</v>
      </c>
      <c r="B4" s="308" t="s">
        <v>383</v>
      </c>
      <c r="C4" s="171" t="s">
        <v>492</v>
      </c>
      <c r="D4" s="171" t="s">
        <v>528</v>
      </c>
      <c r="E4" s="279" t="s">
        <v>545</v>
      </c>
      <c r="F4" s="219" t="s">
        <v>542</v>
      </c>
      <c r="G4" s="237" t="s">
        <v>37</v>
      </c>
      <c r="H4" s="174">
        <v>10</v>
      </c>
      <c r="I4" s="174">
        <v>0</v>
      </c>
      <c r="J4" s="174">
        <v>0</v>
      </c>
      <c r="K4" s="149">
        <v>0</v>
      </c>
      <c r="L4" s="78">
        <f t="shared" ref="L4:L17" si="0">IF(SUM(H4:K4)&gt;10,10,SUM(H4:K4))</f>
        <v>10</v>
      </c>
      <c r="M4" s="174">
        <v>5</v>
      </c>
      <c r="N4" s="174">
        <v>5</v>
      </c>
      <c r="O4" s="174">
        <v>0</v>
      </c>
      <c r="P4" s="149">
        <v>5</v>
      </c>
      <c r="Q4" s="274">
        <f t="shared" ref="Q4:Q17" si="1">IF(SUM(M4:P4)&gt;15,15,SUM(M4:P4))</f>
        <v>15</v>
      </c>
      <c r="R4" s="147">
        <v>10</v>
      </c>
      <c r="S4" s="174">
        <v>0</v>
      </c>
      <c r="T4" s="149">
        <v>0</v>
      </c>
      <c r="U4" s="275">
        <f t="shared" ref="U4:U17" si="2">IF(SUM(R4:T4)&gt;10,10,SUM(R4:T4))</f>
        <v>10</v>
      </c>
      <c r="V4" s="148">
        <v>3</v>
      </c>
      <c r="W4" s="149">
        <v>5</v>
      </c>
      <c r="X4" s="276">
        <f t="shared" ref="X4:X17" si="3">IF(SUM(V4:W4)&gt;10,10,SUM(V4:W4))</f>
        <v>8</v>
      </c>
      <c r="Y4" s="153">
        <v>15</v>
      </c>
      <c r="Z4" s="154">
        <v>0</v>
      </c>
      <c r="AA4" s="155">
        <v>5</v>
      </c>
      <c r="AB4" s="277">
        <f t="shared" ref="AB4:AB17" si="4">IF(SUM(Y4:AA4)&gt;20,20,SUM(Y4:AA4))</f>
        <v>20</v>
      </c>
      <c r="AC4" s="235">
        <f t="shared" ref="AC4:AC17" si="5">+AB4+X4+U4+Q4+L4</f>
        <v>63</v>
      </c>
      <c r="AD4" s="213">
        <f t="shared" ref="AD4:AD17" si="6">+AC4/$AC$1</f>
        <v>0.96923076923076923</v>
      </c>
      <c r="AE4" s="278"/>
      <c r="AF4" s="159" t="s">
        <v>714</v>
      </c>
      <c r="AG4" s="160">
        <v>0</v>
      </c>
      <c r="AH4" s="160">
        <v>100</v>
      </c>
      <c r="AI4" s="162" t="s">
        <v>716</v>
      </c>
      <c r="AJ4" s="163">
        <v>1000000</v>
      </c>
      <c r="AK4" s="163">
        <f>SUMIF(AI4, "x", AJ4)</f>
        <v>1000000</v>
      </c>
      <c r="AL4" s="163"/>
      <c r="AM4" s="184"/>
      <c r="AN4" s="177"/>
      <c r="AO4" s="112">
        <v>1250000</v>
      </c>
      <c r="AP4" s="166">
        <v>1250000</v>
      </c>
      <c r="AQ4" s="167">
        <v>100</v>
      </c>
      <c r="AR4" s="168">
        <v>100</v>
      </c>
      <c r="AS4" s="240">
        <v>101046</v>
      </c>
      <c r="AT4" s="113">
        <v>13010555</v>
      </c>
      <c r="AU4" s="113">
        <v>130105.55</v>
      </c>
      <c r="AV4" s="113">
        <v>128.75873364606218</v>
      </c>
      <c r="AW4" s="171" t="s">
        <v>694</v>
      </c>
      <c r="AX4" s="171" t="s">
        <v>697</v>
      </c>
      <c r="AY4" s="171" t="s">
        <v>700</v>
      </c>
      <c r="AZ4" s="170" t="s">
        <v>694</v>
      </c>
      <c r="BA4" s="171"/>
      <c r="BB4" s="160" t="s">
        <v>631</v>
      </c>
      <c r="BC4" s="220" t="s">
        <v>627</v>
      </c>
    </row>
    <row r="5" spans="1:60" ht="12" customHeight="1">
      <c r="A5" s="171" t="s">
        <v>406</v>
      </c>
      <c r="B5" s="308" t="s">
        <v>407</v>
      </c>
      <c r="C5" s="171" t="s">
        <v>500</v>
      </c>
      <c r="D5" s="171" t="s">
        <v>529</v>
      </c>
      <c r="E5" s="279" t="s">
        <v>546</v>
      </c>
      <c r="F5" s="219" t="s">
        <v>542</v>
      </c>
      <c r="G5" s="237" t="s">
        <v>37</v>
      </c>
      <c r="H5" s="144">
        <v>0</v>
      </c>
      <c r="I5" s="144">
        <v>10</v>
      </c>
      <c r="J5" s="144">
        <v>0</v>
      </c>
      <c r="K5" s="145">
        <v>0</v>
      </c>
      <c r="L5" s="78">
        <f t="shared" si="0"/>
        <v>10</v>
      </c>
      <c r="M5" s="144">
        <v>5</v>
      </c>
      <c r="N5" s="144">
        <v>5</v>
      </c>
      <c r="O5" s="144">
        <v>5</v>
      </c>
      <c r="P5" s="145">
        <v>0</v>
      </c>
      <c r="Q5" s="281">
        <f t="shared" si="1"/>
        <v>15</v>
      </c>
      <c r="R5" s="147">
        <v>10</v>
      </c>
      <c r="S5" s="144">
        <v>0</v>
      </c>
      <c r="T5" s="145">
        <v>0</v>
      </c>
      <c r="U5" s="282">
        <f t="shared" si="2"/>
        <v>10</v>
      </c>
      <c r="V5" s="148">
        <v>0</v>
      </c>
      <c r="W5" s="149">
        <v>5</v>
      </c>
      <c r="X5" s="283">
        <f t="shared" si="3"/>
        <v>5</v>
      </c>
      <c r="Y5" s="147">
        <v>15</v>
      </c>
      <c r="Z5" s="144">
        <v>0</v>
      </c>
      <c r="AA5" s="145">
        <v>5</v>
      </c>
      <c r="AB5" s="284">
        <f t="shared" si="4"/>
        <v>20</v>
      </c>
      <c r="AC5" s="156">
        <f t="shared" si="5"/>
        <v>60</v>
      </c>
      <c r="AD5" s="157">
        <f t="shared" si="6"/>
        <v>0.92307692307692313</v>
      </c>
      <c r="AE5" s="161" t="s">
        <v>709</v>
      </c>
      <c r="AF5" s="159" t="s">
        <v>714</v>
      </c>
      <c r="AG5" s="160">
        <v>5</v>
      </c>
      <c r="AH5" s="160">
        <v>81</v>
      </c>
      <c r="AI5" s="162" t="s">
        <v>716</v>
      </c>
      <c r="AJ5" s="163">
        <v>775000</v>
      </c>
      <c r="AK5" s="163">
        <f>SUMIF(AI5, "x", AJ5)</f>
        <v>775000</v>
      </c>
      <c r="AL5" s="163"/>
      <c r="AM5" s="184"/>
      <c r="AN5" s="177"/>
      <c r="AO5" s="184">
        <v>706327</v>
      </c>
      <c r="AP5" s="166">
        <v>1250000</v>
      </c>
      <c r="AQ5" s="167">
        <v>81</v>
      </c>
      <c r="AR5" s="167">
        <v>81</v>
      </c>
      <c r="AS5" s="169">
        <v>58046</v>
      </c>
      <c r="AT5" s="112">
        <v>13869237</v>
      </c>
      <c r="AU5" s="113">
        <v>171225.14814814815</v>
      </c>
      <c r="AV5" s="113">
        <v>238.93527547117804</v>
      </c>
      <c r="AW5" s="171" t="s">
        <v>695</v>
      </c>
      <c r="AX5" s="171" t="s">
        <v>698</v>
      </c>
      <c r="AY5" s="171" t="s">
        <v>71</v>
      </c>
      <c r="AZ5" s="170" t="s">
        <v>698</v>
      </c>
      <c r="BA5" s="171" t="s">
        <v>695</v>
      </c>
      <c r="BB5" s="180" t="s">
        <v>631</v>
      </c>
      <c r="BC5" s="220" t="s">
        <v>629</v>
      </c>
    </row>
    <row r="6" spans="1:60" ht="12" customHeight="1">
      <c r="A6" s="171" t="s">
        <v>376</v>
      </c>
      <c r="B6" s="308" t="s">
        <v>377</v>
      </c>
      <c r="C6" s="171" t="s">
        <v>40</v>
      </c>
      <c r="D6" s="171" t="s">
        <v>34</v>
      </c>
      <c r="E6" s="279" t="s">
        <v>545</v>
      </c>
      <c r="F6" s="219" t="s">
        <v>542</v>
      </c>
      <c r="G6" s="237" t="s">
        <v>37</v>
      </c>
      <c r="H6" s="174">
        <v>0</v>
      </c>
      <c r="I6" s="174">
        <v>10</v>
      </c>
      <c r="J6" s="174">
        <v>0</v>
      </c>
      <c r="K6" s="149">
        <v>0</v>
      </c>
      <c r="L6" s="78">
        <f t="shared" si="0"/>
        <v>10</v>
      </c>
      <c r="M6" s="174">
        <v>5</v>
      </c>
      <c r="N6" s="174">
        <v>5</v>
      </c>
      <c r="O6" s="174">
        <v>5</v>
      </c>
      <c r="P6" s="145">
        <v>0</v>
      </c>
      <c r="Q6" s="281">
        <f t="shared" si="1"/>
        <v>15</v>
      </c>
      <c r="R6" s="148">
        <v>0</v>
      </c>
      <c r="S6" s="174">
        <v>10</v>
      </c>
      <c r="T6" s="149">
        <v>0</v>
      </c>
      <c r="U6" s="282">
        <f t="shared" si="2"/>
        <v>10</v>
      </c>
      <c r="V6" s="148">
        <v>0</v>
      </c>
      <c r="W6" s="149">
        <v>5</v>
      </c>
      <c r="X6" s="283">
        <f t="shared" si="3"/>
        <v>5</v>
      </c>
      <c r="Y6" s="147">
        <v>15</v>
      </c>
      <c r="Z6" s="144">
        <v>5</v>
      </c>
      <c r="AA6" s="145">
        <v>0</v>
      </c>
      <c r="AB6" s="284">
        <f t="shared" si="4"/>
        <v>20</v>
      </c>
      <c r="AC6" s="156">
        <f t="shared" si="5"/>
        <v>60</v>
      </c>
      <c r="AD6" s="157">
        <f t="shared" si="6"/>
        <v>0.92307692307692313</v>
      </c>
      <c r="AE6" s="161" t="s">
        <v>709</v>
      </c>
      <c r="AF6" s="159" t="s">
        <v>714</v>
      </c>
      <c r="AG6" s="160">
        <v>10</v>
      </c>
      <c r="AH6" s="160">
        <v>71</v>
      </c>
      <c r="AI6" s="162" t="s">
        <v>716</v>
      </c>
      <c r="AJ6" s="163">
        <v>851999</v>
      </c>
      <c r="AK6" s="163">
        <f>SUMIF(AI6, "x", AJ6)</f>
        <v>851999</v>
      </c>
      <c r="AL6" s="163"/>
      <c r="AM6" s="184"/>
      <c r="AN6" s="177"/>
      <c r="AO6" s="184">
        <v>1250000</v>
      </c>
      <c r="AP6" s="183">
        <v>1250000</v>
      </c>
      <c r="AQ6" s="167">
        <v>71</v>
      </c>
      <c r="AR6" s="167">
        <v>71</v>
      </c>
      <c r="AS6" s="169">
        <v>92891</v>
      </c>
      <c r="AT6" s="112">
        <v>11427085</v>
      </c>
      <c r="AU6" s="113">
        <v>160944.85915492958</v>
      </c>
      <c r="AV6" s="113">
        <v>123.01606183591521</v>
      </c>
      <c r="AW6" s="171" t="s">
        <v>693</v>
      </c>
      <c r="AX6" s="171" t="s">
        <v>71</v>
      </c>
      <c r="AY6" s="171" t="s">
        <v>71</v>
      </c>
      <c r="AZ6" s="170" t="s">
        <v>607</v>
      </c>
      <c r="BA6" s="171"/>
      <c r="BB6" s="180" t="s">
        <v>631</v>
      </c>
      <c r="BC6" s="220" t="s">
        <v>553</v>
      </c>
    </row>
    <row r="7" spans="1:60" ht="12" customHeight="1">
      <c r="A7" s="171" t="s">
        <v>412</v>
      </c>
      <c r="B7" s="308" t="s">
        <v>413</v>
      </c>
      <c r="C7" s="171" t="s">
        <v>39</v>
      </c>
      <c r="D7" s="171" t="s">
        <v>33</v>
      </c>
      <c r="E7" s="279" t="s">
        <v>546</v>
      </c>
      <c r="F7" s="219" t="s">
        <v>542</v>
      </c>
      <c r="G7" s="237" t="s">
        <v>37</v>
      </c>
      <c r="H7" s="174">
        <v>10</v>
      </c>
      <c r="I7" s="174">
        <v>0</v>
      </c>
      <c r="J7" s="174">
        <v>0</v>
      </c>
      <c r="K7" s="149">
        <v>0</v>
      </c>
      <c r="L7" s="78">
        <f t="shared" si="0"/>
        <v>10</v>
      </c>
      <c r="M7" s="174">
        <v>2</v>
      </c>
      <c r="N7" s="174">
        <v>5</v>
      </c>
      <c r="O7" s="174">
        <v>5</v>
      </c>
      <c r="P7" s="149">
        <v>5</v>
      </c>
      <c r="Q7" s="281">
        <f t="shared" si="1"/>
        <v>15</v>
      </c>
      <c r="R7" s="148">
        <v>0</v>
      </c>
      <c r="S7" s="174">
        <v>10</v>
      </c>
      <c r="T7" s="149">
        <v>0</v>
      </c>
      <c r="U7" s="282">
        <f t="shared" si="2"/>
        <v>10</v>
      </c>
      <c r="V7" s="148">
        <v>0</v>
      </c>
      <c r="W7" s="149">
        <v>5</v>
      </c>
      <c r="X7" s="283">
        <f t="shared" si="3"/>
        <v>5</v>
      </c>
      <c r="Y7" s="147">
        <v>15</v>
      </c>
      <c r="Z7" s="144">
        <v>0</v>
      </c>
      <c r="AA7" s="145">
        <v>5</v>
      </c>
      <c r="AB7" s="284">
        <f t="shared" si="4"/>
        <v>20</v>
      </c>
      <c r="AC7" s="156">
        <f t="shared" si="5"/>
        <v>60</v>
      </c>
      <c r="AD7" s="157">
        <f t="shared" si="6"/>
        <v>0.92307692307692313</v>
      </c>
      <c r="AE7" s="161"/>
      <c r="AF7" s="159" t="s">
        <v>714</v>
      </c>
      <c r="AG7" s="160">
        <v>33</v>
      </c>
      <c r="AH7" s="160">
        <v>118</v>
      </c>
      <c r="AI7" s="162"/>
      <c r="AJ7" s="250">
        <v>900000</v>
      </c>
      <c r="AK7" s="163"/>
      <c r="AL7" s="163"/>
      <c r="AM7" s="184"/>
      <c r="AN7" s="177"/>
      <c r="AO7" s="112">
        <v>1250000</v>
      </c>
      <c r="AP7" s="183"/>
      <c r="AQ7" s="167">
        <v>118</v>
      </c>
      <c r="AR7" s="256">
        <v>118</v>
      </c>
      <c r="AS7" s="285">
        <v>93094</v>
      </c>
      <c r="AT7" s="251">
        <v>14857371</v>
      </c>
      <c r="AU7" s="113">
        <v>125909.92372881356</v>
      </c>
      <c r="AV7" s="113">
        <v>159.59536597417664</v>
      </c>
      <c r="AW7" s="171" t="s">
        <v>550</v>
      </c>
      <c r="AX7" s="171" t="s">
        <v>619</v>
      </c>
      <c r="AY7" s="171" t="s">
        <v>550</v>
      </c>
      <c r="AZ7" s="170" t="s">
        <v>550</v>
      </c>
      <c r="BA7" s="171"/>
      <c r="BB7" s="219" t="s">
        <v>631</v>
      </c>
      <c r="BC7" s="220" t="s">
        <v>619</v>
      </c>
    </row>
    <row r="8" spans="1:60" ht="12" customHeight="1">
      <c r="A8" s="171" t="s">
        <v>338</v>
      </c>
      <c r="B8" s="308" t="s">
        <v>339</v>
      </c>
      <c r="C8" s="171" t="s">
        <v>483</v>
      </c>
      <c r="D8" s="171" t="s">
        <v>33</v>
      </c>
      <c r="E8" s="279" t="s">
        <v>546</v>
      </c>
      <c r="F8" s="219" t="s">
        <v>542</v>
      </c>
      <c r="G8" s="237" t="s">
        <v>37</v>
      </c>
      <c r="H8" s="174">
        <v>10</v>
      </c>
      <c r="I8" s="174">
        <v>0</v>
      </c>
      <c r="J8" s="174">
        <v>0</v>
      </c>
      <c r="K8" s="149">
        <v>0</v>
      </c>
      <c r="L8" s="78">
        <f t="shared" si="0"/>
        <v>10</v>
      </c>
      <c r="M8" s="174">
        <v>5</v>
      </c>
      <c r="N8" s="174">
        <v>0</v>
      </c>
      <c r="O8" s="174">
        <v>5</v>
      </c>
      <c r="P8" s="149">
        <v>5</v>
      </c>
      <c r="Q8" s="281">
        <f t="shared" si="1"/>
        <v>15</v>
      </c>
      <c r="R8" s="148">
        <v>0</v>
      </c>
      <c r="S8" s="174">
        <v>10</v>
      </c>
      <c r="T8" s="149">
        <v>0</v>
      </c>
      <c r="U8" s="282">
        <f t="shared" si="2"/>
        <v>10</v>
      </c>
      <c r="V8" s="148">
        <v>5</v>
      </c>
      <c r="W8" s="149">
        <v>5</v>
      </c>
      <c r="X8" s="283">
        <f t="shared" si="3"/>
        <v>10</v>
      </c>
      <c r="Y8" s="147">
        <v>15</v>
      </c>
      <c r="Z8" s="144">
        <v>0</v>
      </c>
      <c r="AA8" s="145">
        <v>0</v>
      </c>
      <c r="AB8" s="284">
        <f t="shared" si="4"/>
        <v>15</v>
      </c>
      <c r="AC8" s="156">
        <f t="shared" si="5"/>
        <v>60</v>
      </c>
      <c r="AD8" s="157">
        <f t="shared" si="6"/>
        <v>0.92307692307692313</v>
      </c>
      <c r="AE8" s="161"/>
      <c r="AF8" s="159" t="s">
        <v>714</v>
      </c>
      <c r="AG8" s="160">
        <v>33</v>
      </c>
      <c r="AH8" s="160">
        <v>107</v>
      </c>
      <c r="AI8" s="162"/>
      <c r="AJ8" s="163">
        <v>1000000</v>
      </c>
      <c r="AK8" s="163"/>
      <c r="AL8" s="163"/>
      <c r="AM8" s="184"/>
      <c r="AN8" s="177"/>
      <c r="AO8" s="184"/>
      <c r="AP8" s="183"/>
      <c r="AQ8" s="167">
        <v>101</v>
      </c>
      <c r="AR8" s="167">
        <v>107</v>
      </c>
      <c r="AS8" s="169">
        <v>119182</v>
      </c>
      <c r="AT8" s="112">
        <v>16301465</v>
      </c>
      <c r="AU8" s="113">
        <v>152350.1401869159</v>
      </c>
      <c r="AV8" s="113">
        <v>136.77791109395713</v>
      </c>
      <c r="AW8" s="171" t="s">
        <v>692</v>
      </c>
      <c r="AX8" s="171" t="s">
        <v>71</v>
      </c>
      <c r="AY8" s="171" t="s">
        <v>71</v>
      </c>
      <c r="AZ8" s="170" t="s">
        <v>692</v>
      </c>
      <c r="BA8" s="171" t="s">
        <v>702</v>
      </c>
      <c r="BB8" s="219" t="s">
        <v>632</v>
      </c>
      <c r="BC8" s="220" t="s">
        <v>553</v>
      </c>
    </row>
    <row r="9" spans="1:60" ht="12" customHeight="1">
      <c r="A9" s="171" t="s">
        <v>463</v>
      </c>
      <c r="B9" s="308" t="s">
        <v>464</v>
      </c>
      <c r="C9" s="171" t="s">
        <v>514</v>
      </c>
      <c r="D9" s="171" t="s">
        <v>536</v>
      </c>
      <c r="E9" s="337" t="s">
        <v>546</v>
      </c>
      <c r="F9" s="219" t="s">
        <v>542</v>
      </c>
      <c r="G9" s="237" t="s">
        <v>37</v>
      </c>
      <c r="H9" s="174">
        <v>10</v>
      </c>
      <c r="I9" s="174">
        <v>0</v>
      </c>
      <c r="J9" s="174">
        <v>0</v>
      </c>
      <c r="K9" s="149">
        <v>10</v>
      </c>
      <c r="L9" s="78">
        <f t="shared" si="0"/>
        <v>10</v>
      </c>
      <c r="M9" s="174">
        <v>5</v>
      </c>
      <c r="N9" s="174">
        <v>5</v>
      </c>
      <c r="O9" s="174">
        <v>0</v>
      </c>
      <c r="P9" s="149">
        <v>5</v>
      </c>
      <c r="Q9" s="281">
        <f t="shared" si="1"/>
        <v>15</v>
      </c>
      <c r="R9" s="148">
        <v>0</v>
      </c>
      <c r="S9" s="174">
        <v>10</v>
      </c>
      <c r="T9" s="149">
        <v>0</v>
      </c>
      <c r="U9" s="282">
        <f t="shared" si="2"/>
        <v>10</v>
      </c>
      <c r="V9" s="148">
        <v>0</v>
      </c>
      <c r="W9" s="149">
        <v>5</v>
      </c>
      <c r="X9" s="283">
        <f t="shared" si="3"/>
        <v>5</v>
      </c>
      <c r="Y9" s="147">
        <v>15</v>
      </c>
      <c r="Z9" s="144">
        <v>0</v>
      </c>
      <c r="AA9" s="145">
        <v>5</v>
      </c>
      <c r="AB9" s="284">
        <f t="shared" si="4"/>
        <v>20</v>
      </c>
      <c r="AC9" s="156">
        <f t="shared" si="5"/>
        <v>60</v>
      </c>
      <c r="AD9" s="157">
        <f t="shared" si="6"/>
        <v>0.92307692307692313</v>
      </c>
      <c r="AE9" s="161"/>
      <c r="AF9" s="286" t="s">
        <v>715</v>
      </c>
      <c r="AG9" s="161">
        <v>2</v>
      </c>
      <c r="AH9" s="287">
        <v>50</v>
      </c>
      <c r="AI9" s="163"/>
      <c r="AJ9" s="163">
        <v>488465</v>
      </c>
      <c r="AK9" s="163"/>
      <c r="AL9" s="113"/>
      <c r="AM9" s="183"/>
      <c r="AN9" s="183"/>
      <c r="AO9" s="183">
        <v>1250000</v>
      </c>
      <c r="AP9" s="165"/>
      <c r="AQ9" s="167">
        <v>50</v>
      </c>
      <c r="AR9" s="167">
        <v>50</v>
      </c>
      <c r="AS9" s="169">
        <v>34852</v>
      </c>
      <c r="AT9" s="112">
        <v>7400097</v>
      </c>
      <c r="AU9" s="113">
        <v>148001.94</v>
      </c>
      <c r="AV9" s="113">
        <v>212.32919201193619</v>
      </c>
      <c r="AW9" s="171" t="s">
        <v>565</v>
      </c>
      <c r="AX9" s="288" t="s">
        <v>585</v>
      </c>
      <c r="AY9" s="288" t="s">
        <v>71</v>
      </c>
      <c r="AZ9" s="220" t="s">
        <v>565</v>
      </c>
      <c r="BA9" s="170"/>
      <c r="BB9" s="219" t="s">
        <v>631</v>
      </c>
      <c r="BC9" s="220" t="s">
        <v>619</v>
      </c>
    </row>
    <row r="10" spans="1:60" ht="12" customHeight="1">
      <c r="A10" s="171" t="s">
        <v>469</v>
      </c>
      <c r="B10" s="308" t="s">
        <v>470</v>
      </c>
      <c r="C10" s="171" t="s">
        <v>473</v>
      </c>
      <c r="D10" s="171" t="s">
        <v>517</v>
      </c>
      <c r="E10" s="337" t="s">
        <v>545</v>
      </c>
      <c r="F10" s="219" t="s">
        <v>543</v>
      </c>
      <c r="G10" s="237" t="s">
        <v>37</v>
      </c>
      <c r="H10" s="174">
        <v>10</v>
      </c>
      <c r="I10" s="174">
        <v>10</v>
      </c>
      <c r="J10" s="174">
        <v>0</v>
      </c>
      <c r="K10" s="149">
        <v>0</v>
      </c>
      <c r="L10" s="78">
        <f t="shared" si="0"/>
        <v>10</v>
      </c>
      <c r="M10" s="174">
        <v>5</v>
      </c>
      <c r="N10" s="174">
        <v>5</v>
      </c>
      <c r="O10" s="174">
        <v>0</v>
      </c>
      <c r="P10" s="149">
        <v>5</v>
      </c>
      <c r="Q10" s="281">
        <f t="shared" si="1"/>
        <v>15</v>
      </c>
      <c r="R10" s="148">
        <v>0</v>
      </c>
      <c r="S10" s="174">
        <v>0</v>
      </c>
      <c r="T10" s="149">
        <v>10</v>
      </c>
      <c r="U10" s="282">
        <f t="shared" si="2"/>
        <v>10</v>
      </c>
      <c r="V10" s="148">
        <v>0</v>
      </c>
      <c r="W10" s="149">
        <v>4</v>
      </c>
      <c r="X10" s="283">
        <f t="shared" si="3"/>
        <v>4</v>
      </c>
      <c r="Y10" s="147">
        <v>15</v>
      </c>
      <c r="Z10" s="144">
        <v>5</v>
      </c>
      <c r="AA10" s="145">
        <v>0</v>
      </c>
      <c r="AB10" s="284">
        <f t="shared" si="4"/>
        <v>20</v>
      </c>
      <c r="AC10" s="156">
        <f t="shared" si="5"/>
        <v>59</v>
      </c>
      <c r="AD10" s="157">
        <f t="shared" si="6"/>
        <v>0.90769230769230769</v>
      </c>
      <c r="AE10" s="161" t="s">
        <v>709</v>
      </c>
      <c r="AF10" s="286" t="s">
        <v>715</v>
      </c>
      <c r="AG10" s="161">
        <v>23</v>
      </c>
      <c r="AH10" s="287">
        <v>77</v>
      </c>
      <c r="AI10" s="163" t="s">
        <v>718</v>
      </c>
      <c r="AJ10" s="163">
        <v>1000000</v>
      </c>
      <c r="AK10" s="164">
        <v>1000000</v>
      </c>
      <c r="AL10" s="113"/>
      <c r="AM10" s="183"/>
      <c r="AN10" s="183"/>
      <c r="AO10" s="183">
        <v>1150000</v>
      </c>
      <c r="AP10" s="183">
        <v>1150000</v>
      </c>
      <c r="AQ10" s="167">
        <v>77</v>
      </c>
      <c r="AR10" s="167">
        <v>77</v>
      </c>
      <c r="AS10" s="169">
        <v>79405</v>
      </c>
      <c r="AT10" s="112">
        <v>18921681</v>
      </c>
      <c r="AU10" s="113">
        <v>245736.11688311689</v>
      </c>
      <c r="AV10" s="113">
        <v>238.29331906051257</v>
      </c>
      <c r="AW10" s="171" t="s">
        <v>696</v>
      </c>
      <c r="AX10" s="288" t="s">
        <v>586</v>
      </c>
      <c r="AY10" s="288" t="s">
        <v>71</v>
      </c>
      <c r="AZ10" s="220" t="s">
        <v>586</v>
      </c>
      <c r="BA10" s="171"/>
      <c r="BB10" s="219" t="s">
        <v>631</v>
      </c>
      <c r="BC10" s="220" t="s">
        <v>707</v>
      </c>
    </row>
    <row r="11" spans="1:60" ht="12" customHeight="1">
      <c r="A11" s="171" t="s">
        <v>323</v>
      </c>
      <c r="B11" s="308" t="s">
        <v>324</v>
      </c>
      <c r="C11" s="171" t="s">
        <v>477</v>
      </c>
      <c r="D11" s="171" t="s">
        <v>520</v>
      </c>
      <c r="E11" s="279" t="s">
        <v>546</v>
      </c>
      <c r="F11" s="219" t="s">
        <v>542</v>
      </c>
      <c r="G11" s="237" t="s">
        <v>37</v>
      </c>
      <c r="H11" s="174">
        <v>10</v>
      </c>
      <c r="I11" s="174">
        <v>0</v>
      </c>
      <c r="J11" s="174">
        <v>0</v>
      </c>
      <c r="K11" s="149">
        <v>0</v>
      </c>
      <c r="L11" s="78">
        <f t="shared" si="0"/>
        <v>10</v>
      </c>
      <c r="M11" s="174">
        <v>5</v>
      </c>
      <c r="N11" s="174">
        <v>5</v>
      </c>
      <c r="O11" s="174">
        <v>5</v>
      </c>
      <c r="P11" s="149">
        <v>5</v>
      </c>
      <c r="Q11" s="281">
        <f t="shared" si="1"/>
        <v>15</v>
      </c>
      <c r="R11" s="148">
        <v>0</v>
      </c>
      <c r="S11" s="174">
        <v>10</v>
      </c>
      <c r="T11" s="149">
        <v>0</v>
      </c>
      <c r="U11" s="282">
        <f t="shared" si="2"/>
        <v>10</v>
      </c>
      <c r="V11" s="148">
        <v>3</v>
      </c>
      <c r="W11" s="149">
        <v>5</v>
      </c>
      <c r="X11" s="283">
        <f t="shared" si="3"/>
        <v>8</v>
      </c>
      <c r="Y11" s="147">
        <v>15</v>
      </c>
      <c r="Z11" s="144">
        <v>0</v>
      </c>
      <c r="AA11" s="145">
        <v>0</v>
      </c>
      <c r="AB11" s="284">
        <f t="shared" si="4"/>
        <v>15</v>
      </c>
      <c r="AC11" s="156">
        <f t="shared" si="5"/>
        <v>58</v>
      </c>
      <c r="AD11" s="157">
        <f t="shared" si="6"/>
        <v>0.89230769230769236</v>
      </c>
      <c r="AE11" s="161"/>
      <c r="AF11" s="159" t="s">
        <v>715</v>
      </c>
      <c r="AG11" s="160">
        <v>4</v>
      </c>
      <c r="AH11" s="160">
        <v>37</v>
      </c>
      <c r="AI11" s="162"/>
      <c r="AJ11" s="163">
        <v>397800</v>
      </c>
      <c r="AK11" s="163"/>
      <c r="AL11" s="163"/>
      <c r="AM11" s="184"/>
      <c r="AN11" s="177"/>
      <c r="AO11" s="112">
        <v>1250000</v>
      </c>
      <c r="AP11" s="166"/>
      <c r="AQ11" s="167">
        <v>36</v>
      </c>
      <c r="AR11" s="167">
        <v>37</v>
      </c>
      <c r="AS11" s="169">
        <v>31100</v>
      </c>
      <c r="AT11" s="112">
        <v>5906691</v>
      </c>
      <c r="AU11" s="113">
        <v>159640.29729729731</v>
      </c>
      <c r="AV11" s="113">
        <v>189.92575562700964</v>
      </c>
      <c r="AW11" s="171" t="s">
        <v>73</v>
      </c>
      <c r="AX11" s="171" t="s">
        <v>71</v>
      </c>
      <c r="AY11" s="171" t="s">
        <v>71</v>
      </c>
      <c r="AZ11" s="170" t="s">
        <v>73</v>
      </c>
      <c r="BA11" s="171"/>
      <c r="BB11" s="219" t="s">
        <v>631</v>
      </c>
      <c r="BC11" s="220" t="s">
        <v>553</v>
      </c>
    </row>
    <row r="12" spans="1:60" ht="12" customHeight="1">
      <c r="A12" s="171" t="s">
        <v>452</v>
      </c>
      <c r="B12" s="309" t="s">
        <v>727</v>
      </c>
      <c r="C12" s="171" t="s">
        <v>500</v>
      </c>
      <c r="D12" s="171" t="s">
        <v>529</v>
      </c>
      <c r="E12" s="337" t="s">
        <v>546</v>
      </c>
      <c r="F12" s="219" t="s">
        <v>542</v>
      </c>
      <c r="G12" s="237" t="s">
        <v>37</v>
      </c>
      <c r="H12" s="174">
        <v>10</v>
      </c>
      <c r="I12" s="174">
        <v>0</v>
      </c>
      <c r="J12" s="174">
        <v>0</v>
      </c>
      <c r="K12" s="149">
        <v>0</v>
      </c>
      <c r="L12" s="78">
        <f t="shared" si="0"/>
        <v>10</v>
      </c>
      <c r="M12" s="174">
        <v>0</v>
      </c>
      <c r="N12" s="174">
        <v>5</v>
      </c>
      <c r="O12" s="174">
        <v>5</v>
      </c>
      <c r="P12" s="149">
        <v>5</v>
      </c>
      <c r="Q12" s="281">
        <f t="shared" si="1"/>
        <v>15</v>
      </c>
      <c r="R12" s="148">
        <v>0</v>
      </c>
      <c r="S12" s="174">
        <v>0</v>
      </c>
      <c r="T12" s="149">
        <v>10</v>
      </c>
      <c r="U12" s="282">
        <f t="shared" si="2"/>
        <v>10</v>
      </c>
      <c r="V12" s="148">
        <v>3</v>
      </c>
      <c r="W12" s="149">
        <v>5</v>
      </c>
      <c r="X12" s="283">
        <f t="shared" si="3"/>
        <v>8</v>
      </c>
      <c r="Y12" s="147">
        <v>15</v>
      </c>
      <c r="Z12" s="144">
        <v>0</v>
      </c>
      <c r="AA12" s="145">
        <v>0</v>
      </c>
      <c r="AB12" s="284">
        <f t="shared" si="4"/>
        <v>15</v>
      </c>
      <c r="AC12" s="156">
        <f t="shared" si="5"/>
        <v>58</v>
      </c>
      <c r="AD12" s="157">
        <f t="shared" si="6"/>
        <v>0.89230769230769236</v>
      </c>
      <c r="AE12" s="161"/>
      <c r="AF12" s="286" t="s">
        <v>715</v>
      </c>
      <c r="AG12" s="161">
        <v>5</v>
      </c>
      <c r="AH12" s="287">
        <v>58</v>
      </c>
      <c r="AI12" s="163"/>
      <c r="AJ12" s="163">
        <v>780000</v>
      </c>
      <c r="AK12" s="113"/>
      <c r="AL12" s="113"/>
      <c r="AM12" s="183"/>
      <c r="AN12" s="183"/>
      <c r="AO12" s="183"/>
      <c r="AP12" s="177"/>
      <c r="AQ12" s="167">
        <v>65</v>
      </c>
      <c r="AR12" s="167">
        <v>65</v>
      </c>
      <c r="AS12" s="169">
        <v>91579</v>
      </c>
      <c r="AT12" s="112">
        <v>10793889</v>
      </c>
      <c r="AU12" s="113">
        <v>166059.83076923076</v>
      </c>
      <c r="AV12" s="113">
        <v>117.86423743434631</v>
      </c>
      <c r="AW12" s="171" t="s">
        <v>73</v>
      </c>
      <c r="AX12" s="288" t="s">
        <v>71</v>
      </c>
      <c r="AY12" s="288" t="s">
        <v>71</v>
      </c>
      <c r="AZ12" s="220" t="s">
        <v>73</v>
      </c>
      <c r="BA12" s="171"/>
      <c r="BB12" s="219" t="s">
        <v>631</v>
      </c>
      <c r="BC12" s="220" t="s">
        <v>553</v>
      </c>
    </row>
    <row r="13" spans="1:60" ht="12" customHeight="1">
      <c r="A13" s="171" t="s">
        <v>416</v>
      </c>
      <c r="B13" s="308" t="s">
        <v>417</v>
      </c>
      <c r="C13" s="171" t="s">
        <v>40</v>
      </c>
      <c r="D13" s="171" t="s">
        <v>34</v>
      </c>
      <c r="E13" s="279" t="s">
        <v>545</v>
      </c>
      <c r="F13" s="219" t="s">
        <v>543</v>
      </c>
      <c r="G13" s="237" t="s">
        <v>37</v>
      </c>
      <c r="H13" s="174">
        <v>0</v>
      </c>
      <c r="I13" s="174">
        <v>0</v>
      </c>
      <c r="J13" s="174">
        <v>0</v>
      </c>
      <c r="K13" s="149">
        <v>10</v>
      </c>
      <c r="L13" s="78">
        <f t="shared" si="0"/>
        <v>10</v>
      </c>
      <c r="M13" s="174">
        <v>5</v>
      </c>
      <c r="N13" s="174">
        <v>5</v>
      </c>
      <c r="O13" s="174">
        <v>0</v>
      </c>
      <c r="P13" s="149">
        <v>5</v>
      </c>
      <c r="Q13" s="281">
        <f t="shared" si="1"/>
        <v>15</v>
      </c>
      <c r="R13" s="148">
        <v>0</v>
      </c>
      <c r="S13" s="174">
        <v>10</v>
      </c>
      <c r="T13" s="149">
        <v>0</v>
      </c>
      <c r="U13" s="282">
        <f t="shared" si="2"/>
        <v>10</v>
      </c>
      <c r="V13" s="148">
        <v>0</v>
      </c>
      <c r="W13" s="149">
        <v>5</v>
      </c>
      <c r="X13" s="283">
        <f t="shared" si="3"/>
        <v>5</v>
      </c>
      <c r="Y13" s="147">
        <v>15</v>
      </c>
      <c r="Z13" s="144">
        <v>0</v>
      </c>
      <c r="AA13" s="145">
        <v>0</v>
      </c>
      <c r="AB13" s="284">
        <f t="shared" si="4"/>
        <v>15</v>
      </c>
      <c r="AC13" s="156">
        <f t="shared" si="5"/>
        <v>55</v>
      </c>
      <c r="AD13" s="157">
        <f t="shared" si="6"/>
        <v>0.84615384615384615</v>
      </c>
      <c r="AE13" s="161"/>
      <c r="AF13" s="159" t="s">
        <v>714</v>
      </c>
      <c r="AG13" s="160">
        <v>10</v>
      </c>
      <c r="AH13" s="160">
        <v>100</v>
      </c>
      <c r="AI13" s="162"/>
      <c r="AJ13" s="163">
        <v>975000</v>
      </c>
      <c r="AK13" s="163"/>
      <c r="AL13" s="163"/>
      <c r="AM13" s="184"/>
      <c r="AN13" s="177"/>
      <c r="AO13" s="112">
        <v>1250000</v>
      </c>
      <c r="AP13" s="166"/>
      <c r="AQ13" s="167">
        <v>100</v>
      </c>
      <c r="AR13" s="167">
        <v>100</v>
      </c>
      <c r="AS13" s="169">
        <v>82203</v>
      </c>
      <c r="AT13" s="112">
        <v>12616614</v>
      </c>
      <c r="AU13" s="113">
        <v>126166.14</v>
      </c>
      <c r="AV13" s="113">
        <v>153.48118681799934</v>
      </c>
      <c r="AW13" s="171" t="s">
        <v>551</v>
      </c>
      <c r="AX13" s="171" t="s">
        <v>71</v>
      </c>
      <c r="AY13" s="171" t="s">
        <v>71</v>
      </c>
      <c r="AZ13" s="170" t="s">
        <v>551</v>
      </c>
      <c r="BA13" s="171"/>
      <c r="BB13" s="219" t="s">
        <v>631</v>
      </c>
      <c r="BC13" s="220" t="s">
        <v>619</v>
      </c>
    </row>
    <row r="14" spans="1:60" ht="12" customHeight="1">
      <c r="A14" s="171" t="s">
        <v>299</v>
      </c>
      <c r="B14" s="308" t="s">
        <v>300</v>
      </c>
      <c r="C14" s="171" t="s">
        <v>473</v>
      </c>
      <c r="D14" s="171" t="s">
        <v>517</v>
      </c>
      <c r="E14" s="214" t="s">
        <v>545</v>
      </c>
      <c r="F14" s="219" t="s">
        <v>542</v>
      </c>
      <c r="G14" s="237" t="s">
        <v>37</v>
      </c>
      <c r="H14" s="174">
        <v>0</v>
      </c>
      <c r="I14" s="174">
        <v>0</v>
      </c>
      <c r="J14" s="174">
        <v>0</v>
      </c>
      <c r="K14" s="149">
        <v>10</v>
      </c>
      <c r="L14" s="78">
        <f t="shared" si="0"/>
        <v>10</v>
      </c>
      <c r="M14" s="174">
        <v>5</v>
      </c>
      <c r="N14" s="174">
        <v>5</v>
      </c>
      <c r="O14" s="174">
        <v>5</v>
      </c>
      <c r="P14" s="149">
        <v>0</v>
      </c>
      <c r="Q14" s="281">
        <f t="shared" si="1"/>
        <v>15</v>
      </c>
      <c r="R14" s="148">
        <v>0</v>
      </c>
      <c r="S14" s="174">
        <v>10</v>
      </c>
      <c r="T14" s="149">
        <v>0</v>
      </c>
      <c r="U14" s="282">
        <f t="shared" si="2"/>
        <v>10</v>
      </c>
      <c r="V14" s="148">
        <v>0</v>
      </c>
      <c r="W14" s="149">
        <v>5</v>
      </c>
      <c r="X14" s="283">
        <f t="shared" si="3"/>
        <v>5</v>
      </c>
      <c r="Y14" s="147">
        <v>15</v>
      </c>
      <c r="Z14" s="144">
        <v>0</v>
      </c>
      <c r="AA14" s="145">
        <v>0</v>
      </c>
      <c r="AB14" s="284">
        <f t="shared" si="4"/>
        <v>15</v>
      </c>
      <c r="AC14" s="156">
        <f t="shared" si="5"/>
        <v>55</v>
      </c>
      <c r="AD14" s="157">
        <f t="shared" si="6"/>
        <v>0.84615384615384615</v>
      </c>
      <c r="AE14" s="161"/>
      <c r="AF14" s="289" t="s">
        <v>714</v>
      </c>
      <c r="AG14" s="290">
        <v>23</v>
      </c>
      <c r="AH14" s="160">
        <v>66</v>
      </c>
      <c r="AI14" s="162"/>
      <c r="AJ14" s="163">
        <v>792000</v>
      </c>
      <c r="AK14" s="185"/>
      <c r="AL14" s="185"/>
      <c r="AM14" s="184"/>
      <c r="AN14" s="165"/>
      <c r="AO14" s="164">
        <v>1250000</v>
      </c>
      <c r="AP14" s="183"/>
      <c r="AQ14" s="167">
        <v>66</v>
      </c>
      <c r="AR14" s="167">
        <v>66</v>
      </c>
      <c r="AS14" s="169">
        <v>73005</v>
      </c>
      <c r="AT14" s="112">
        <v>12903632</v>
      </c>
      <c r="AU14" s="113">
        <v>195509.57575757575</v>
      </c>
      <c r="AV14" s="113">
        <v>176.74997602903912</v>
      </c>
      <c r="AW14" s="171" t="s">
        <v>554</v>
      </c>
      <c r="AX14" s="171" t="s">
        <v>571</v>
      </c>
      <c r="AY14" s="171" t="s">
        <v>71</v>
      </c>
      <c r="AZ14" s="170" t="s">
        <v>554</v>
      </c>
      <c r="BA14" s="171" t="s">
        <v>701</v>
      </c>
      <c r="BB14" s="219" t="s">
        <v>631</v>
      </c>
      <c r="BC14" s="220" t="s">
        <v>619</v>
      </c>
    </row>
    <row r="15" spans="1:60" ht="12" customHeight="1">
      <c r="A15" s="171" t="s">
        <v>426</v>
      </c>
      <c r="B15" s="308" t="s">
        <v>427</v>
      </c>
      <c r="C15" s="171" t="s">
        <v>504</v>
      </c>
      <c r="D15" s="171" t="s">
        <v>535</v>
      </c>
      <c r="E15" s="326" t="s">
        <v>545</v>
      </c>
      <c r="F15" s="219" t="s">
        <v>542</v>
      </c>
      <c r="G15" s="237" t="s">
        <v>37</v>
      </c>
      <c r="H15" s="174">
        <v>0</v>
      </c>
      <c r="I15" s="174">
        <v>10</v>
      </c>
      <c r="J15" s="174">
        <v>0</v>
      </c>
      <c r="K15" s="149">
        <v>0</v>
      </c>
      <c r="L15" s="78">
        <f t="shared" si="0"/>
        <v>10</v>
      </c>
      <c r="M15" s="174">
        <v>5</v>
      </c>
      <c r="N15" s="174">
        <v>0</v>
      </c>
      <c r="O15" s="174">
        <v>5</v>
      </c>
      <c r="P15" s="149">
        <v>5</v>
      </c>
      <c r="Q15" s="281">
        <f t="shared" si="1"/>
        <v>15</v>
      </c>
      <c r="R15" s="148">
        <v>0</v>
      </c>
      <c r="S15" s="174">
        <v>10</v>
      </c>
      <c r="T15" s="149">
        <v>0</v>
      </c>
      <c r="U15" s="282">
        <f t="shared" si="2"/>
        <v>10</v>
      </c>
      <c r="V15" s="148">
        <v>0</v>
      </c>
      <c r="W15" s="149">
        <v>5</v>
      </c>
      <c r="X15" s="283">
        <f t="shared" si="3"/>
        <v>5</v>
      </c>
      <c r="Y15" s="147">
        <v>15</v>
      </c>
      <c r="Z15" s="144">
        <v>0</v>
      </c>
      <c r="AA15" s="145">
        <v>0</v>
      </c>
      <c r="AB15" s="284">
        <f t="shared" si="4"/>
        <v>15</v>
      </c>
      <c r="AC15" s="156">
        <f t="shared" si="5"/>
        <v>55</v>
      </c>
      <c r="AD15" s="157">
        <f t="shared" si="6"/>
        <v>0.84615384615384615</v>
      </c>
      <c r="AE15" s="161" t="s">
        <v>709</v>
      </c>
      <c r="AF15" s="286" t="s">
        <v>715</v>
      </c>
      <c r="AG15" s="161">
        <v>0</v>
      </c>
      <c r="AH15" s="287">
        <v>75</v>
      </c>
      <c r="AI15" s="163"/>
      <c r="AJ15" s="163">
        <v>899925</v>
      </c>
      <c r="AK15" s="184"/>
      <c r="AL15" s="112"/>
      <c r="AM15" s="183"/>
      <c r="AN15" s="183"/>
      <c r="AO15" s="183">
        <v>1250000</v>
      </c>
      <c r="AP15" s="177"/>
      <c r="AQ15" s="167">
        <v>75</v>
      </c>
      <c r="AR15" s="167">
        <v>75</v>
      </c>
      <c r="AS15" s="169">
        <v>70787</v>
      </c>
      <c r="AT15" s="112">
        <v>11899326</v>
      </c>
      <c r="AU15" s="113">
        <v>158657.68</v>
      </c>
      <c r="AV15" s="113">
        <v>168.10044217158517</v>
      </c>
      <c r="AW15" s="171" t="s">
        <v>564</v>
      </c>
      <c r="AX15" s="288" t="s">
        <v>699</v>
      </c>
      <c r="AY15" s="288" t="s">
        <v>71</v>
      </c>
      <c r="AZ15" s="220" t="s">
        <v>564</v>
      </c>
      <c r="BA15" s="171"/>
      <c r="BB15" s="219" t="s">
        <v>631</v>
      </c>
      <c r="BC15" s="220" t="s">
        <v>619</v>
      </c>
    </row>
    <row r="16" spans="1:60" ht="12" customHeight="1">
      <c r="A16" s="171" t="s">
        <v>354</v>
      </c>
      <c r="B16" s="308" t="s">
        <v>355</v>
      </c>
      <c r="C16" s="171" t="s">
        <v>39</v>
      </c>
      <c r="D16" s="171" t="s">
        <v>33</v>
      </c>
      <c r="E16" s="214" t="s">
        <v>545</v>
      </c>
      <c r="F16" s="219" t="s">
        <v>542</v>
      </c>
      <c r="G16" s="237" t="s">
        <v>37</v>
      </c>
      <c r="H16" s="174">
        <v>0</v>
      </c>
      <c r="I16" s="174">
        <v>10</v>
      </c>
      <c r="J16" s="174">
        <v>0</v>
      </c>
      <c r="K16" s="149">
        <v>0</v>
      </c>
      <c r="L16" s="78">
        <f t="shared" si="0"/>
        <v>10</v>
      </c>
      <c r="M16" s="174">
        <v>0</v>
      </c>
      <c r="N16" s="174">
        <v>5</v>
      </c>
      <c r="O16" s="174">
        <v>5</v>
      </c>
      <c r="P16" s="149">
        <v>0</v>
      </c>
      <c r="Q16" s="281">
        <f t="shared" si="1"/>
        <v>10</v>
      </c>
      <c r="R16" s="148">
        <v>0</v>
      </c>
      <c r="S16" s="174">
        <v>0</v>
      </c>
      <c r="T16" s="149">
        <v>10</v>
      </c>
      <c r="U16" s="282">
        <f t="shared" si="2"/>
        <v>10</v>
      </c>
      <c r="V16" s="148">
        <v>3</v>
      </c>
      <c r="W16" s="149">
        <v>5</v>
      </c>
      <c r="X16" s="283">
        <f t="shared" si="3"/>
        <v>8</v>
      </c>
      <c r="Y16" s="147">
        <v>15</v>
      </c>
      <c r="Z16" s="144">
        <v>0</v>
      </c>
      <c r="AA16" s="145">
        <v>0</v>
      </c>
      <c r="AB16" s="284">
        <f t="shared" si="4"/>
        <v>15</v>
      </c>
      <c r="AC16" s="156">
        <f t="shared" si="5"/>
        <v>53</v>
      </c>
      <c r="AD16" s="157">
        <f t="shared" si="6"/>
        <v>0.81538461538461537</v>
      </c>
      <c r="AE16" s="161" t="s">
        <v>709</v>
      </c>
      <c r="AF16" s="159" t="s">
        <v>714</v>
      </c>
      <c r="AG16" s="160">
        <v>33</v>
      </c>
      <c r="AH16" s="160">
        <v>96</v>
      </c>
      <c r="AI16" s="162"/>
      <c r="AJ16" s="163">
        <v>1000000</v>
      </c>
      <c r="AK16" s="185"/>
      <c r="AL16" s="185"/>
      <c r="AM16" s="184"/>
      <c r="AN16" s="177"/>
      <c r="AO16" s="112">
        <v>1250000</v>
      </c>
      <c r="AP16" s="183"/>
      <c r="AQ16" s="167">
        <v>96</v>
      </c>
      <c r="AR16" s="167">
        <v>96</v>
      </c>
      <c r="AS16" s="169">
        <v>115754</v>
      </c>
      <c r="AT16" s="112">
        <v>18472578</v>
      </c>
      <c r="AU16" s="113">
        <v>192422.6875</v>
      </c>
      <c r="AV16" s="113">
        <v>159.5847918862415</v>
      </c>
      <c r="AW16" s="171" t="s">
        <v>603</v>
      </c>
      <c r="AX16" s="171" t="s">
        <v>577</v>
      </c>
      <c r="AY16" s="171" t="s">
        <v>71</v>
      </c>
      <c r="AZ16" s="170" t="s">
        <v>603</v>
      </c>
      <c r="BA16" s="171"/>
      <c r="BB16" s="219" t="s">
        <v>631</v>
      </c>
      <c r="BC16" s="220" t="s">
        <v>619</v>
      </c>
    </row>
    <row r="17" spans="1:55" ht="12" customHeight="1">
      <c r="A17" s="171" t="s">
        <v>418</v>
      </c>
      <c r="B17" s="308" t="s">
        <v>419</v>
      </c>
      <c r="C17" s="171" t="s">
        <v>39</v>
      </c>
      <c r="D17" s="171" t="s">
        <v>33</v>
      </c>
      <c r="E17" s="214" t="s">
        <v>545</v>
      </c>
      <c r="F17" s="219" t="s">
        <v>542</v>
      </c>
      <c r="G17" s="237" t="s">
        <v>37</v>
      </c>
      <c r="H17" s="174">
        <v>10</v>
      </c>
      <c r="I17" s="174">
        <v>0</v>
      </c>
      <c r="J17" s="174">
        <v>0</v>
      </c>
      <c r="K17" s="149">
        <v>0</v>
      </c>
      <c r="L17" s="78">
        <f t="shared" si="0"/>
        <v>10</v>
      </c>
      <c r="M17" s="174">
        <v>5</v>
      </c>
      <c r="N17" s="174">
        <v>5</v>
      </c>
      <c r="O17" s="174">
        <v>5</v>
      </c>
      <c r="P17" s="149">
        <v>0</v>
      </c>
      <c r="Q17" s="281">
        <f t="shared" si="1"/>
        <v>15</v>
      </c>
      <c r="R17" s="148">
        <v>0</v>
      </c>
      <c r="S17" s="174">
        <v>0</v>
      </c>
      <c r="T17" s="149">
        <v>10</v>
      </c>
      <c r="U17" s="282">
        <f t="shared" si="2"/>
        <v>10</v>
      </c>
      <c r="V17" s="148">
        <v>0</v>
      </c>
      <c r="W17" s="291">
        <v>0</v>
      </c>
      <c r="X17" s="283">
        <f t="shared" si="3"/>
        <v>0</v>
      </c>
      <c r="Y17" s="147">
        <v>15</v>
      </c>
      <c r="Z17" s="144">
        <v>0</v>
      </c>
      <c r="AA17" s="145">
        <v>0</v>
      </c>
      <c r="AB17" s="284">
        <f t="shared" si="4"/>
        <v>15</v>
      </c>
      <c r="AC17" s="156">
        <f t="shared" si="5"/>
        <v>50</v>
      </c>
      <c r="AD17" s="157">
        <f t="shared" si="6"/>
        <v>0.76923076923076927</v>
      </c>
      <c r="AE17" s="161"/>
      <c r="AF17" s="289" t="s">
        <v>715</v>
      </c>
      <c r="AG17" s="160">
        <v>33</v>
      </c>
      <c r="AH17" s="160">
        <v>53</v>
      </c>
      <c r="AI17" s="162"/>
      <c r="AJ17" s="163">
        <v>953355.26899999997</v>
      </c>
      <c r="AK17" s="185"/>
      <c r="AL17" s="185"/>
      <c r="AM17" s="184"/>
      <c r="AN17" s="165"/>
      <c r="AO17" s="113">
        <v>1250000</v>
      </c>
      <c r="AP17" s="183"/>
      <c r="AQ17" s="167">
        <v>53</v>
      </c>
      <c r="AR17" s="167">
        <v>53</v>
      </c>
      <c r="AS17" s="169">
        <v>61764</v>
      </c>
      <c r="AT17" s="112">
        <v>9726776</v>
      </c>
      <c r="AU17" s="113">
        <v>183524.0754716981</v>
      </c>
      <c r="AV17" s="113">
        <v>157.48293504306716</v>
      </c>
      <c r="AW17" s="171" t="s">
        <v>614</v>
      </c>
      <c r="AX17" s="171" t="s">
        <v>71</v>
      </c>
      <c r="AY17" s="171" t="s">
        <v>71</v>
      </c>
      <c r="AZ17" s="170" t="s">
        <v>614</v>
      </c>
      <c r="BA17" s="171"/>
      <c r="BB17" s="219" t="s">
        <v>631</v>
      </c>
      <c r="BC17" s="220" t="s">
        <v>619</v>
      </c>
    </row>
  </sheetData>
  <sortState ref="A4:BR21">
    <sortCondition descending="1" ref="AC4:AC21"/>
    <sortCondition descending="1" ref="AF4:AF21"/>
    <sortCondition ref="AG4:AG21"/>
    <sortCondition descending="1" ref="AH4:AH21"/>
  </sortState>
  <mergeCells count="15">
    <mergeCell ref="A1:B2"/>
    <mergeCell ref="AI1:AP2"/>
    <mergeCell ref="AF1:AH2"/>
    <mergeCell ref="AE1:AE2"/>
    <mergeCell ref="R1:U2"/>
    <mergeCell ref="V1:X2"/>
    <mergeCell ref="H1:L2"/>
    <mergeCell ref="M1:Q2"/>
    <mergeCell ref="G1:G2"/>
    <mergeCell ref="C1:F2"/>
    <mergeCell ref="AW1:BC2"/>
    <mergeCell ref="AQ1:AV2"/>
    <mergeCell ref="Y1:AB1"/>
    <mergeCell ref="Y2:AB2"/>
    <mergeCell ref="AC1:AC2"/>
  </mergeCells>
  <dataValidations count="1">
    <dataValidation type="list" allowBlank="1" showInputMessage="1" showErrorMessage="1" sqref="F4:F17">
      <formula1>"New Construction,Rehabilitation,Ad.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2"/>
  <sheetViews>
    <sheetView showGridLines="0" zoomScaleNormal="10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F3" sqref="F3"/>
    </sheetView>
  </sheetViews>
  <sheetFormatPr defaultColWidth="9.42578125" defaultRowHeight="12.75" customHeight="1"/>
  <cols>
    <col min="1" max="1" width="8.42578125" style="69" bestFit="1" customWidth="1"/>
    <col min="2" max="2" width="30.28515625" style="69" customWidth="1"/>
    <col min="3" max="3" width="11.42578125" style="69" customWidth="1"/>
    <col min="4" max="4" width="9.42578125" style="69" customWidth="1"/>
    <col min="5" max="5" width="11.42578125" style="69" customWidth="1"/>
    <col min="6" max="6" width="11.85546875" style="109" customWidth="1"/>
    <col min="7" max="7" width="16.7109375" style="109" customWidth="1"/>
    <col min="8" max="28" width="5.7109375" style="69" customWidth="1"/>
    <col min="29" max="31" width="9.42578125" style="69" customWidth="1"/>
    <col min="32" max="32" width="9.85546875" style="69" customWidth="1"/>
    <col min="33" max="33" width="12.28515625" style="69" bestFit="1" customWidth="1"/>
    <col min="34" max="34" width="8.7109375" style="69" customWidth="1"/>
    <col min="35" max="35" width="10.85546875" style="69" customWidth="1"/>
    <col min="36" max="36" width="15.7109375" style="69" customWidth="1"/>
    <col min="37" max="37" width="15.85546875" style="69" customWidth="1"/>
    <col min="38" max="38" width="9.42578125" style="69" customWidth="1"/>
    <col min="39" max="39" width="9.28515625" style="69" customWidth="1"/>
    <col min="40" max="40" width="6.28515625" style="69" customWidth="1"/>
    <col min="41" max="41" width="12" style="69" customWidth="1"/>
    <col min="42" max="42" width="13.28515625" style="69" customWidth="1"/>
    <col min="43" max="48" width="9.42578125" style="69"/>
    <col min="49" max="49" width="32" style="69" bestFit="1" customWidth="1"/>
    <col min="50" max="50" width="32.140625" style="69" bestFit="1" customWidth="1"/>
    <col min="51" max="51" width="36.140625" style="69" bestFit="1" customWidth="1"/>
    <col min="52" max="52" width="28.42578125" style="69" bestFit="1" customWidth="1"/>
    <col min="53" max="53" width="10.5703125" style="69" bestFit="1" customWidth="1"/>
    <col min="54" max="54" width="26.85546875" style="69" bestFit="1" customWidth="1"/>
    <col min="55" max="16384" width="9.42578125" style="69"/>
  </cols>
  <sheetData>
    <row r="1" spans="1:54" ht="57.75" customHeight="1">
      <c r="A1" s="392" t="s">
        <v>728</v>
      </c>
      <c r="B1" s="393"/>
      <c r="C1" s="463" t="s">
        <v>31</v>
      </c>
      <c r="D1" s="463"/>
      <c r="E1" s="463"/>
      <c r="F1" s="464"/>
      <c r="G1" s="462" t="s">
        <v>166</v>
      </c>
      <c r="H1" s="467" t="s">
        <v>229</v>
      </c>
      <c r="I1" s="468"/>
      <c r="J1" s="468"/>
      <c r="K1" s="468"/>
      <c r="L1" s="469"/>
      <c r="M1" s="470" t="s">
        <v>253</v>
      </c>
      <c r="N1" s="408"/>
      <c r="O1" s="408"/>
      <c r="P1" s="408"/>
      <c r="Q1" s="471"/>
      <c r="R1" s="473" t="s">
        <v>254</v>
      </c>
      <c r="S1" s="474"/>
      <c r="T1" s="474"/>
      <c r="U1" s="475"/>
      <c r="V1" s="468" t="s">
        <v>255</v>
      </c>
      <c r="W1" s="468"/>
      <c r="X1" s="468"/>
      <c r="Y1" s="443" t="s">
        <v>261</v>
      </c>
      <c r="Z1" s="444"/>
      <c r="AA1" s="444"/>
      <c r="AB1" s="445"/>
      <c r="AC1" s="465">
        <v>70</v>
      </c>
      <c r="AD1" s="375"/>
      <c r="AE1" s="461" t="s">
        <v>153</v>
      </c>
      <c r="AF1" s="453" t="s">
        <v>238</v>
      </c>
      <c r="AG1" s="454"/>
      <c r="AH1" s="455"/>
      <c r="AI1" s="452" t="s">
        <v>28</v>
      </c>
      <c r="AJ1" s="452"/>
      <c r="AK1" s="452"/>
      <c r="AL1" s="452"/>
      <c r="AM1" s="452"/>
      <c r="AN1" s="452"/>
      <c r="AO1" s="452"/>
      <c r="AP1" s="452"/>
      <c r="AQ1" s="440" t="s">
        <v>163</v>
      </c>
      <c r="AR1" s="441"/>
      <c r="AS1" s="441"/>
      <c r="AT1" s="441"/>
      <c r="AU1" s="441"/>
      <c r="AV1" s="442"/>
      <c r="AW1" s="437" t="s">
        <v>164</v>
      </c>
      <c r="AX1" s="438"/>
      <c r="AY1" s="438"/>
      <c r="AZ1" s="438"/>
      <c r="BA1" s="438"/>
      <c r="BB1" s="439"/>
    </row>
    <row r="2" spans="1:54" ht="23.25" customHeight="1">
      <c r="A2" s="392"/>
      <c r="B2" s="393"/>
      <c r="C2" s="397"/>
      <c r="D2" s="397"/>
      <c r="E2" s="397"/>
      <c r="F2" s="398"/>
      <c r="G2" s="433"/>
      <c r="H2" s="405"/>
      <c r="I2" s="406"/>
      <c r="J2" s="406"/>
      <c r="K2" s="406"/>
      <c r="L2" s="407"/>
      <c r="M2" s="434"/>
      <c r="N2" s="472"/>
      <c r="O2" s="472"/>
      <c r="P2" s="472"/>
      <c r="Q2" s="435"/>
      <c r="R2" s="409"/>
      <c r="S2" s="476"/>
      <c r="T2" s="476"/>
      <c r="U2" s="410"/>
      <c r="V2" s="406"/>
      <c r="W2" s="406"/>
      <c r="X2" s="406"/>
      <c r="Y2" s="446" t="s">
        <v>257</v>
      </c>
      <c r="Z2" s="447"/>
      <c r="AA2" s="447"/>
      <c r="AB2" s="448"/>
      <c r="AC2" s="466"/>
      <c r="AD2" s="325"/>
      <c r="AE2" s="428"/>
      <c r="AF2" s="418"/>
      <c r="AG2" s="419"/>
      <c r="AH2" s="456"/>
      <c r="AI2" s="414"/>
      <c r="AJ2" s="414"/>
      <c r="AK2" s="414"/>
      <c r="AL2" s="414"/>
      <c r="AM2" s="414"/>
      <c r="AN2" s="414"/>
      <c r="AO2" s="414"/>
      <c r="AP2" s="414"/>
      <c r="AQ2" s="415"/>
      <c r="AR2" s="416"/>
      <c r="AS2" s="416"/>
      <c r="AT2" s="416"/>
      <c r="AU2" s="416"/>
      <c r="AV2" s="417"/>
      <c r="AW2" s="402"/>
      <c r="AX2" s="403"/>
      <c r="AY2" s="403"/>
      <c r="AZ2" s="403"/>
      <c r="BA2" s="403"/>
      <c r="BB2" s="404"/>
    </row>
    <row r="3" spans="1:54" ht="105" customHeight="1">
      <c r="A3" s="322" t="s">
        <v>722</v>
      </c>
      <c r="B3" s="323" t="s">
        <v>1</v>
      </c>
      <c r="C3" s="297" t="s">
        <v>27</v>
      </c>
      <c r="D3" s="297" t="s">
        <v>21</v>
      </c>
      <c r="E3" s="232" t="s">
        <v>175</v>
      </c>
      <c r="F3" s="268" t="s">
        <v>227</v>
      </c>
      <c r="G3" s="267" t="s">
        <v>262</v>
      </c>
      <c r="H3" s="186" t="s">
        <v>228</v>
      </c>
      <c r="I3" s="188" t="s">
        <v>154</v>
      </c>
      <c r="J3" s="188" t="s">
        <v>155</v>
      </c>
      <c r="K3" s="186" t="s">
        <v>156</v>
      </c>
      <c r="L3" s="189" t="s">
        <v>144</v>
      </c>
      <c r="M3" s="192" t="s">
        <v>211</v>
      </c>
      <c r="N3" s="192" t="s">
        <v>212</v>
      </c>
      <c r="O3" s="296" t="s">
        <v>213</v>
      </c>
      <c r="P3" s="296" t="s">
        <v>223</v>
      </c>
      <c r="Q3" s="193" t="s">
        <v>144</v>
      </c>
      <c r="R3" s="295" t="s">
        <v>158</v>
      </c>
      <c r="S3" s="294" t="s">
        <v>159</v>
      </c>
      <c r="T3" s="294" t="s">
        <v>160</v>
      </c>
      <c r="U3" s="191" t="s">
        <v>144</v>
      </c>
      <c r="V3" s="293" t="s">
        <v>161</v>
      </c>
      <c r="W3" s="293" t="s">
        <v>225</v>
      </c>
      <c r="X3" s="292" t="s">
        <v>151</v>
      </c>
      <c r="Y3" s="203" t="s">
        <v>296</v>
      </c>
      <c r="Z3" s="203" t="s">
        <v>263</v>
      </c>
      <c r="AA3" s="203" t="s">
        <v>264</v>
      </c>
      <c r="AB3" s="205" t="s">
        <v>145</v>
      </c>
      <c r="AC3" s="302" t="s">
        <v>13</v>
      </c>
      <c r="AD3" s="207" t="s">
        <v>287</v>
      </c>
      <c r="AE3" s="304" t="s">
        <v>265</v>
      </c>
      <c r="AF3" s="303" t="s">
        <v>215</v>
      </c>
      <c r="AG3" s="303" t="s">
        <v>216</v>
      </c>
      <c r="AH3" s="303" t="s">
        <v>217</v>
      </c>
      <c r="AI3" s="380" t="s">
        <v>244</v>
      </c>
      <c r="AJ3" s="381" t="s">
        <v>14</v>
      </c>
      <c r="AK3" s="382" t="s">
        <v>17</v>
      </c>
      <c r="AL3" s="382" t="s">
        <v>15</v>
      </c>
      <c r="AM3" s="382" t="s">
        <v>18</v>
      </c>
      <c r="AN3" s="382" t="s">
        <v>19</v>
      </c>
      <c r="AO3" s="382" t="s">
        <v>16</v>
      </c>
      <c r="AP3" s="382" t="s">
        <v>20</v>
      </c>
      <c r="AQ3" s="383" t="s">
        <v>76</v>
      </c>
      <c r="AR3" s="383" t="s">
        <v>77</v>
      </c>
      <c r="AS3" s="383" t="s">
        <v>65</v>
      </c>
      <c r="AT3" s="384" t="s">
        <v>43</v>
      </c>
      <c r="AU3" s="384" t="s">
        <v>167</v>
      </c>
      <c r="AV3" s="384" t="s">
        <v>168</v>
      </c>
      <c r="AW3" s="272" t="s">
        <v>24</v>
      </c>
      <c r="AX3" s="272" t="s">
        <v>25</v>
      </c>
      <c r="AY3" s="272" t="s">
        <v>26</v>
      </c>
      <c r="AZ3" s="272" t="s">
        <v>176</v>
      </c>
      <c r="BA3" s="272" t="s">
        <v>29</v>
      </c>
      <c r="BB3" s="272" t="s">
        <v>30</v>
      </c>
    </row>
    <row r="4" spans="1:54" ht="12" customHeight="1">
      <c r="A4" s="171" t="s">
        <v>408</v>
      </c>
      <c r="B4" s="308" t="s">
        <v>409</v>
      </c>
      <c r="C4" s="171" t="s">
        <v>501</v>
      </c>
      <c r="D4" s="171" t="s">
        <v>519</v>
      </c>
      <c r="E4" s="308" t="s">
        <v>545</v>
      </c>
      <c r="F4" s="219" t="s">
        <v>542</v>
      </c>
      <c r="G4" s="237" t="s">
        <v>37</v>
      </c>
      <c r="H4" s="144">
        <v>10</v>
      </c>
      <c r="I4" s="144">
        <v>0</v>
      </c>
      <c r="J4" s="144">
        <v>10</v>
      </c>
      <c r="K4" s="145">
        <v>0</v>
      </c>
      <c r="L4" s="78">
        <f t="shared" ref="L4:L8" si="0">IF(SUM(H4:K4)&gt;10,10,SUM(H4:K4))</f>
        <v>10</v>
      </c>
      <c r="M4" s="148">
        <v>5</v>
      </c>
      <c r="N4" s="174">
        <v>5</v>
      </c>
      <c r="O4" s="174">
        <v>5</v>
      </c>
      <c r="P4" s="149">
        <v>0</v>
      </c>
      <c r="Q4" s="274">
        <f t="shared" ref="Q4:Q8" si="1">IF(SUM(M4:P4)&gt;15,15,SUM(M4:P4))</f>
        <v>15</v>
      </c>
      <c r="R4" s="147">
        <v>0</v>
      </c>
      <c r="S4" s="174">
        <v>10</v>
      </c>
      <c r="T4" s="149">
        <v>0</v>
      </c>
      <c r="U4" s="275">
        <f t="shared" ref="U4:U8" si="2">IF(SUM(R4:T4)&gt;10,10,SUM(R4:T4))</f>
        <v>10</v>
      </c>
      <c r="V4" s="148">
        <v>3</v>
      </c>
      <c r="W4" s="149">
        <v>5</v>
      </c>
      <c r="X4" s="276">
        <f t="shared" ref="X4:X8" si="3">IF(SUM(V4:W4)&gt;10,10,SUM(V4:W4))</f>
        <v>8</v>
      </c>
      <c r="Y4" s="153">
        <v>15</v>
      </c>
      <c r="Z4" s="154">
        <v>5</v>
      </c>
      <c r="AA4" s="145">
        <v>1</v>
      </c>
      <c r="AB4" s="298">
        <f t="shared" ref="AB4:AB8" si="4">IF(SUM(Y4:AA4)&gt;25,25,SUM(Y4:AA4))</f>
        <v>21</v>
      </c>
      <c r="AC4" s="156">
        <f t="shared" ref="AC4:AC8" si="5">+AB4+X4+U4+Q4+L4</f>
        <v>64</v>
      </c>
      <c r="AD4" s="157">
        <f t="shared" ref="AD4:AD8" si="6">+AC4/$AC$1</f>
        <v>0.91428571428571426</v>
      </c>
      <c r="AE4" s="162" t="s">
        <v>709</v>
      </c>
      <c r="AF4" s="159" t="s">
        <v>714</v>
      </c>
      <c r="AG4" s="160">
        <v>1</v>
      </c>
      <c r="AH4" s="160">
        <v>48</v>
      </c>
      <c r="AI4" s="299" t="s">
        <v>716</v>
      </c>
      <c r="AJ4" s="163">
        <v>575952</v>
      </c>
      <c r="AK4" s="163">
        <f>SUMIF(AI4, "x", AJ4)</f>
        <v>575952</v>
      </c>
      <c r="AL4" s="163">
        <v>600000</v>
      </c>
      <c r="AM4" s="164">
        <v>600000</v>
      </c>
      <c r="AN4" s="165" t="s">
        <v>738</v>
      </c>
      <c r="AO4" s="112">
        <v>1250000</v>
      </c>
      <c r="AP4" s="183">
        <v>1250000</v>
      </c>
      <c r="AQ4" s="300">
        <v>48</v>
      </c>
      <c r="AR4" s="167">
        <v>48</v>
      </c>
      <c r="AS4" s="169">
        <v>42015</v>
      </c>
      <c r="AT4" s="112">
        <v>7528169</v>
      </c>
      <c r="AU4" s="112">
        <v>156836.85416666666</v>
      </c>
      <c r="AV4" s="113">
        <v>179.17812685945495</v>
      </c>
      <c r="AW4" s="217" t="s">
        <v>703</v>
      </c>
      <c r="AX4" s="217" t="s">
        <v>71</v>
      </c>
      <c r="AY4" s="170" t="s">
        <v>601</v>
      </c>
      <c r="AZ4" s="170"/>
      <c r="BA4" s="171" t="s">
        <v>631</v>
      </c>
      <c r="BB4" s="171" t="s">
        <v>619</v>
      </c>
    </row>
    <row r="5" spans="1:54" ht="12" customHeight="1">
      <c r="A5" s="171" t="s">
        <v>420</v>
      </c>
      <c r="B5" s="308" t="s">
        <v>421</v>
      </c>
      <c r="C5" s="171" t="s">
        <v>502</v>
      </c>
      <c r="D5" s="171" t="s">
        <v>533</v>
      </c>
      <c r="E5" s="309" t="s">
        <v>546</v>
      </c>
      <c r="F5" s="219" t="s">
        <v>542</v>
      </c>
      <c r="G5" s="237" t="s">
        <v>37</v>
      </c>
      <c r="H5" s="174">
        <v>10</v>
      </c>
      <c r="I5" s="174">
        <v>0</v>
      </c>
      <c r="J5" s="174">
        <v>0</v>
      </c>
      <c r="K5" s="149">
        <v>0</v>
      </c>
      <c r="L5" s="78">
        <f t="shared" si="0"/>
        <v>10</v>
      </c>
      <c r="M5" s="147">
        <v>0</v>
      </c>
      <c r="N5" s="144">
        <v>5</v>
      </c>
      <c r="O5" s="144">
        <v>5</v>
      </c>
      <c r="P5" s="145">
        <v>5</v>
      </c>
      <c r="Q5" s="281">
        <f t="shared" si="1"/>
        <v>15</v>
      </c>
      <c r="R5" s="147">
        <v>0</v>
      </c>
      <c r="S5" s="144">
        <v>10</v>
      </c>
      <c r="T5" s="145">
        <v>0</v>
      </c>
      <c r="U5" s="282">
        <f t="shared" si="2"/>
        <v>10</v>
      </c>
      <c r="V5" s="148">
        <v>0</v>
      </c>
      <c r="W5" s="149">
        <v>5</v>
      </c>
      <c r="X5" s="283">
        <f t="shared" si="3"/>
        <v>5</v>
      </c>
      <c r="Y5" s="147">
        <v>13</v>
      </c>
      <c r="Z5" s="144">
        <v>5</v>
      </c>
      <c r="AA5" s="145">
        <v>3</v>
      </c>
      <c r="AB5" s="301">
        <f t="shared" si="4"/>
        <v>21</v>
      </c>
      <c r="AC5" s="156">
        <f t="shared" si="5"/>
        <v>61</v>
      </c>
      <c r="AD5" s="157">
        <f t="shared" si="6"/>
        <v>0.87142857142857144</v>
      </c>
      <c r="AE5" s="162" t="s">
        <v>709</v>
      </c>
      <c r="AF5" s="159" t="s">
        <v>714</v>
      </c>
      <c r="AG5" s="160">
        <v>0</v>
      </c>
      <c r="AH5" s="160">
        <v>80</v>
      </c>
      <c r="AI5" s="299" t="s">
        <v>716</v>
      </c>
      <c r="AJ5" s="163">
        <v>800000</v>
      </c>
      <c r="AK5" s="163">
        <f>SUMIF(AI5, "x", AJ5)</f>
        <v>800000</v>
      </c>
      <c r="AL5" s="163"/>
      <c r="AM5" s="184"/>
      <c r="AN5" s="177"/>
      <c r="AO5" s="112">
        <v>1250000</v>
      </c>
      <c r="AP5" s="183">
        <v>1250000</v>
      </c>
      <c r="AQ5" s="300">
        <v>80</v>
      </c>
      <c r="AR5" s="167">
        <v>80</v>
      </c>
      <c r="AS5" s="169">
        <v>62483</v>
      </c>
      <c r="AT5" s="112">
        <v>9604210</v>
      </c>
      <c r="AU5" s="112">
        <v>120052.625</v>
      </c>
      <c r="AV5" s="113">
        <v>153.70916889393916</v>
      </c>
      <c r="AW5" s="217" t="s">
        <v>597</v>
      </c>
      <c r="AX5" s="217" t="s">
        <v>581</v>
      </c>
      <c r="AY5" s="170" t="s">
        <v>597</v>
      </c>
      <c r="AZ5" s="170"/>
      <c r="BA5" s="171" t="s">
        <v>631</v>
      </c>
      <c r="BB5" s="171" t="s">
        <v>619</v>
      </c>
    </row>
    <row r="6" spans="1:54" ht="12" customHeight="1">
      <c r="A6" s="171" t="s">
        <v>329</v>
      </c>
      <c r="B6" s="309" t="s">
        <v>729</v>
      </c>
      <c r="C6" s="171" t="s">
        <v>478</v>
      </c>
      <c r="D6" s="171" t="s">
        <v>34</v>
      </c>
      <c r="E6" s="309" t="s">
        <v>545</v>
      </c>
      <c r="F6" s="219" t="s">
        <v>542</v>
      </c>
      <c r="G6" s="237" t="s">
        <v>37</v>
      </c>
      <c r="H6" s="174">
        <v>0</v>
      </c>
      <c r="I6" s="174">
        <v>0</v>
      </c>
      <c r="J6" s="174">
        <v>0</v>
      </c>
      <c r="K6" s="149">
        <v>10</v>
      </c>
      <c r="L6" s="78">
        <f t="shared" si="0"/>
        <v>10</v>
      </c>
      <c r="M6" s="147">
        <v>0</v>
      </c>
      <c r="N6" s="144">
        <v>5</v>
      </c>
      <c r="O6" s="144">
        <v>5</v>
      </c>
      <c r="P6" s="145">
        <v>5</v>
      </c>
      <c r="Q6" s="281">
        <f t="shared" si="1"/>
        <v>15</v>
      </c>
      <c r="R6" s="147">
        <v>0</v>
      </c>
      <c r="S6" s="144">
        <v>0</v>
      </c>
      <c r="T6" s="145">
        <v>10</v>
      </c>
      <c r="U6" s="282">
        <f t="shared" si="2"/>
        <v>10</v>
      </c>
      <c r="V6" s="148">
        <v>0</v>
      </c>
      <c r="W6" s="149">
        <v>5</v>
      </c>
      <c r="X6" s="283">
        <f t="shared" si="3"/>
        <v>5</v>
      </c>
      <c r="Y6" s="147">
        <v>13</v>
      </c>
      <c r="Z6" s="144">
        <v>5</v>
      </c>
      <c r="AA6" s="145">
        <v>3</v>
      </c>
      <c r="AB6" s="301">
        <f t="shared" si="4"/>
        <v>21</v>
      </c>
      <c r="AC6" s="156">
        <f t="shared" si="5"/>
        <v>61</v>
      </c>
      <c r="AD6" s="157">
        <f t="shared" si="6"/>
        <v>0.87142857142857144</v>
      </c>
      <c r="AE6" s="162" t="s">
        <v>709</v>
      </c>
      <c r="AF6" s="159" t="s">
        <v>715</v>
      </c>
      <c r="AG6" s="160">
        <v>10</v>
      </c>
      <c r="AH6" s="160">
        <v>48</v>
      </c>
      <c r="AI6" s="299" t="s">
        <v>716</v>
      </c>
      <c r="AJ6" s="163">
        <v>576000</v>
      </c>
      <c r="AK6" s="163">
        <f>SUMIF(AI6, "x", AJ6)</f>
        <v>576000</v>
      </c>
      <c r="AL6" s="163"/>
      <c r="AM6" s="112"/>
      <c r="AN6" s="177"/>
      <c r="AO6" s="112">
        <v>1250000</v>
      </c>
      <c r="AP6" s="183">
        <v>1250000</v>
      </c>
      <c r="AQ6" s="168">
        <v>48</v>
      </c>
      <c r="AR6" s="167">
        <v>48</v>
      </c>
      <c r="AS6" s="169">
        <v>47495</v>
      </c>
      <c r="AT6" s="112">
        <v>6865392</v>
      </c>
      <c r="AU6" s="112">
        <v>143029</v>
      </c>
      <c r="AV6" s="113">
        <v>144.54978418780925</v>
      </c>
      <c r="AW6" s="217" t="s">
        <v>599</v>
      </c>
      <c r="AX6" s="217" t="s">
        <v>71</v>
      </c>
      <c r="AY6" s="170" t="s">
        <v>599</v>
      </c>
      <c r="AZ6" s="170"/>
      <c r="BA6" s="171" t="s">
        <v>631</v>
      </c>
      <c r="BB6" s="220" t="s">
        <v>623</v>
      </c>
    </row>
    <row r="7" spans="1:54" ht="12" customHeight="1">
      <c r="A7" s="171" t="s">
        <v>366</v>
      </c>
      <c r="B7" s="308" t="s">
        <v>367</v>
      </c>
      <c r="C7" s="171" t="s">
        <v>487</v>
      </c>
      <c r="D7" s="171" t="s">
        <v>526</v>
      </c>
      <c r="E7" s="308" t="s">
        <v>546</v>
      </c>
      <c r="F7" s="142" t="s">
        <v>542</v>
      </c>
      <c r="G7" s="237" t="s">
        <v>37</v>
      </c>
      <c r="H7" s="174">
        <v>10</v>
      </c>
      <c r="I7" s="174">
        <v>0</v>
      </c>
      <c r="J7" s="174">
        <v>0</v>
      </c>
      <c r="K7" s="149">
        <v>0</v>
      </c>
      <c r="L7" s="78">
        <f t="shared" si="0"/>
        <v>10</v>
      </c>
      <c r="M7" s="147">
        <v>5</v>
      </c>
      <c r="N7" s="144">
        <v>5</v>
      </c>
      <c r="O7" s="144">
        <v>5</v>
      </c>
      <c r="P7" s="145">
        <v>0</v>
      </c>
      <c r="Q7" s="281">
        <f t="shared" si="1"/>
        <v>15</v>
      </c>
      <c r="R7" s="147">
        <v>0</v>
      </c>
      <c r="S7" s="144">
        <v>10</v>
      </c>
      <c r="T7" s="145">
        <v>0</v>
      </c>
      <c r="U7" s="282">
        <f t="shared" si="2"/>
        <v>10</v>
      </c>
      <c r="V7" s="148">
        <v>0</v>
      </c>
      <c r="W7" s="149">
        <v>5</v>
      </c>
      <c r="X7" s="283">
        <f t="shared" si="3"/>
        <v>5</v>
      </c>
      <c r="Y7" s="147">
        <v>15</v>
      </c>
      <c r="Z7" s="144">
        <v>5</v>
      </c>
      <c r="AA7" s="145">
        <v>0</v>
      </c>
      <c r="AB7" s="301">
        <f t="shared" si="4"/>
        <v>20</v>
      </c>
      <c r="AC7" s="156">
        <f t="shared" si="5"/>
        <v>60</v>
      </c>
      <c r="AD7" s="157">
        <f t="shared" si="6"/>
        <v>0.8571428571428571</v>
      </c>
      <c r="AE7" s="162" t="s">
        <v>709</v>
      </c>
      <c r="AF7" s="159" t="s">
        <v>714</v>
      </c>
      <c r="AG7" s="160">
        <v>0</v>
      </c>
      <c r="AH7" s="160">
        <v>54</v>
      </c>
      <c r="AI7" s="299" t="s">
        <v>718</v>
      </c>
      <c r="AJ7" s="163">
        <v>636000</v>
      </c>
      <c r="AK7" s="163">
        <v>636000</v>
      </c>
      <c r="AL7" s="163"/>
      <c r="AM7" s="184"/>
      <c r="AN7" s="177"/>
      <c r="AO7" s="112">
        <v>1250000</v>
      </c>
      <c r="AP7" s="183">
        <v>1250000</v>
      </c>
      <c r="AQ7" s="300">
        <v>53</v>
      </c>
      <c r="AR7" s="167">
        <v>54</v>
      </c>
      <c r="AS7" s="169">
        <v>54588</v>
      </c>
      <c r="AT7" s="112">
        <v>8597432</v>
      </c>
      <c r="AU7" s="112">
        <v>159211.70370370371</v>
      </c>
      <c r="AV7" s="113">
        <v>157.49673921008281</v>
      </c>
      <c r="AW7" s="217" t="s">
        <v>561</v>
      </c>
      <c r="AX7" s="217" t="s">
        <v>71</v>
      </c>
      <c r="AY7" s="170" t="s">
        <v>561</v>
      </c>
      <c r="AZ7" s="170"/>
      <c r="BA7" s="171" t="s">
        <v>631</v>
      </c>
      <c r="BB7" s="171" t="s">
        <v>619</v>
      </c>
    </row>
    <row r="8" spans="1:54" ht="12" customHeight="1">
      <c r="A8" s="171" t="s">
        <v>438</v>
      </c>
      <c r="B8" s="308" t="s">
        <v>439</v>
      </c>
      <c r="C8" s="171" t="s">
        <v>506</v>
      </c>
      <c r="D8" s="171" t="s">
        <v>537</v>
      </c>
      <c r="E8" s="308" t="s">
        <v>545</v>
      </c>
      <c r="F8" s="219" t="s">
        <v>542</v>
      </c>
      <c r="G8" s="237" t="s">
        <v>37</v>
      </c>
      <c r="H8" s="174">
        <v>0</v>
      </c>
      <c r="I8" s="174">
        <v>10</v>
      </c>
      <c r="J8" s="174">
        <v>0</v>
      </c>
      <c r="K8" s="149">
        <v>0</v>
      </c>
      <c r="L8" s="78">
        <f t="shared" si="0"/>
        <v>10</v>
      </c>
      <c r="M8" s="147">
        <v>0</v>
      </c>
      <c r="N8" s="144">
        <v>5</v>
      </c>
      <c r="O8" s="144">
        <v>5</v>
      </c>
      <c r="P8" s="145">
        <v>0</v>
      </c>
      <c r="Q8" s="281">
        <f t="shared" si="1"/>
        <v>10</v>
      </c>
      <c r="R8" s="147">
        <v>10</v>
      </c>
      <c r="S8" s="144">
        <v>0</v>
      </c>
      <c r="T8" s="145">
        <v>0</v>
      </c>
      <c r="U8" s="282">
        <f t="shared" si="2"/>
        <v>10</v>
      </c>
      <c r="V8" s="148">
        <v>0</v>
      </c>
      <c r="W8" s="149">
        <v>3</v>
      </c>
      <c r="X8" s="283">
        <f t="shared" si="3"/>
        <v>3</v>
      </c>
      <c r="Y8" s="147">
        <v>15</v>
      </c>
      <c r="Z8" s="144">
        <v>5</v>
      </c>
      <c r="AA8" s="145">
        <v>5</v>
      </c>
      <c r="AB8" s="301">
        <f t="shared" si="4"/>
        <v>25</v>
      </c>
      <c r="AC8" s="156">
        <f t="shared" si="5"/>
        <v>58</v>
      </c>
      <c r="AD8" s="157">
        <f t="shared" si="6"/>
        <v>0.82857142857142863</v>
      </c>
      <c r="AE8" s="162" t="s">
        <v>709</v>
      </c>
      <c r="AF8" s="159" t="s">
        <v>715</v>
      </c>
      <c r="AG8" s="160">
        <v>0</v>
      </c>
      <c r="AH8" s="160">
        <v>49</v>
      </c>
      <c r="AI8" s="299"/>
      <c r="AJ8" s="163">
        <v>686000</v>
      </c>
      <c r="AK8" s="163"/>
      <c r="AL8" s="163"/>
      <c r="AM8" s="184"/>
      <c r="AN8" s="177"/>
      <c r="AO8" s="112">
        <v>1250000</v>
      </c>
      <c r="AP8" s="183"/>
      <c r="AQ8" s="300">
        <v>49</v>
      </c>
      <c r="AR8" s="167">
        <v>49</v>
      </c>
      <c r="AS8" s="169">
        <v>35000</v>
      </c>
      <c r="AT8" s="112">
        <v>7247730</v>
      </c>
      <c r="AU8" s="112">
        <v>147912.85714285713</v>
      </c>
      <c r="AV8" s="113">
        <v>207.078</v>
      </c>
      <c r="AW8" s="217" t="s">
        <v>704</v>
      </c>
      <c r="AX8" s="217" t="s">
        <v>71</v>
      </c>
      <c r="AY8" s="170" t="s">
        <v>560</v>
      </c>
      <c r="AZ8" s="170" t="s">
        <v>704</v>
      </c>
      <c r="BA8" s="171" t="s">
        <v>631</v>
      </c>
      <c r="BB8" s="171" t="s">
        <v>619</v>
      </c>
    </row>
    <row r="9" spans="1:54" ht="12.75" customHeight="1">
      <c r="AK9" s="110"/>
    </row>
    <row r="10" spans="1:54" ht="12.75" customHeight="1">
      <c r="AI10" s="110"/>
    </row>
    <row r="11" spans="1:54" ht="12.75" customHeight="1">
      <c r="AI11" s="110"/>
    </row>
    <row r="12" spans="1:54" ht="12.75" customHeight="1">
      <c r="AI12" s="110"/>
    </row>
  </sheetData>
  <sortState ref="A4:BO14">
    <sortCondition descending="1" ref="AC4:AC14"/>
    <sortCondition descending="1" ref="AF4:AF14"/>
    <sortCondition ref="AG4:AG14"/>
    <sortCondition descending="1" ref="AH4:AH14"/>
  </sortState>
  <mergeCells count="15">
    <mergeCell ref="AQ1:AV2"/>
    <mergeCell ref="AI1:AP2"/>
    <mergeCell ref="AW1:BB2"/>
    <mergeCell ref="AC1:AC2"/>
    <mergeCell ref="A1:B2"/>
    <mergeCell ref="C1:F2"/>
    <mergeCell ref="G1:G2"/>
    <mergeCell ref="AE1:AE2"/>
    <mergeCell ref="AF1:AH2"/>
    <mergeCell ref="H1:L2"/>
    <mergeCell ref="M1:Q2"/>
    <mergeCell ref="R1:U2"/>
    <mergeCell ref="V1:X2"/>
    <mergeCell ref="Y1:AB1"/>
    <mergeCell ref="Y2:AB2"/>
  </mergeCells>
  <dataValidations count="1">
    <dataValidation type="list" allowBlank="1" showInputMessage="1" showErrorMessage="1" sqref="F4:F8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6"/>
  <sheetViews>
    <sheetView showGridLines="0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2" sqref="F2"/>
    </sheetView>
  </sheetViews>
  <sheetFormatPr defaultColWidth="9.42578125" defaultRowHeight="12.75" customHeight="1"/>
  <cols>
    <col min="1" max="1" width="8.42578125" style="69" bestFit="1" customWidth="1"/>
    <col min="2" max="2" width="26.7109375" style="69" customWidth="1"/>
    <col min="3" max="3" width="11.42578125" style="69" customWidth="1"/>
    <col min="4" max="4" width="9.42578125" style="69" customWidth="1"/>
    <col min="5" max="5" width="10" style="69" bestFit="1" customWidth="1"/>
    <col min="6" max="6" width="14" style="109" bestFit="1" customWidth="1"/>
    <col min="7" max="11" width="10.28515625" style="109" customWidth="1"/>
    <col min="12" max="12" width="11.140625" style="109" customWidth="1"/>
    <col min="13" max="13" width="10.28515625" style="109" customWidth="1"/>
    <col min="14" max="14" width="10.7109375" style="69" customWidth="1"/>
    <col min="15" max="15" width="13.140625" style="69" customWidth="1"/>
    <col min="16" max="18" width="5.7109375" style="69" customWidth="1"/>
    <col min="19" max="21" width="7.140625" style="69" customWidth="1"/>
    <col min="22" max="28" width="5.7109375" style="69" customWidth="1"/>
    <col min="29" max="29" width="13.5703125" style="69" customWidth="1"/>
    <col min="30" max="31" width="9.42578125" style="69" customWidth="1"/>
    <col min="32" max="32" width="7.7109375" style="69" bestFit="1" customWidth="1"/>
    <col min="33" max="33" width="7.85546875" style="69" customWidth="1"/>
    <col min="34" max="34" width="9.42578125" style="69" customWidth="1"/>
    <col min="35" max="35" width="17.85546875" style="69" customWidth="1"/>
    <col min="36" max="36" width="11.7109375" style="109" customWidth="1"/>
    <col min="37" max="37" width="14.28515625" style="69" customWidth="1"/>
    <col min="38" max="38" width="10.85546875" style="69" customWidth="1"/>
    <col min="39" max="39" width="12.7109375" style="69" customWidth="1"/>
    <col min="40" max="41" width="9.42578125" style="69" customWidth="1"/>
    <col min="42" max="42" width="12.28515625" style="69" customWidth="1"/>
    <col min="43" max="43" width="9.85546875" style="69" customWidth="1"/>
    <col min="44" max="44" width="13.140625" style="69" bestFit="1" customWidth="1"/>
    <col min="45" max="45" width="11.85546875" style="69" customWidth="1"/>
    <col min="46" max="46" width="9.42578125" style="69" customWidth="1"/>
    <col min="47" max="47" width="7.85546875" style="69" customWidth="1"/>
    <col min="48" max="48" width="10.42578125" style="69" customWidth="1"/>
    <col min="49" max="49" width="10" style="69" customWidth="1"/>
    <col min="50" max="50" width="9.42578125" style="69" bestFit="1" customWidth="1"/>
    <col min="51" max="51" width="10" style="69" customWidth="1"/>
    <col min="52" max="52" width="38.28515625" style="69" bestFit="1" customWidth="1"/>
    <col min="53" max="53" width="21.85546875" style="69" bestFit="1" customWidth="1"/>
    <col min="54" max="54" width="24.5703125" style="69" bestFit="1" customWidth="1"/>
    <col min="55" max="55" width="38.28515625" style="111" bestFit="1" customWidth="1"/>
    <col min="56" max="56" width="36.140625" style="69" bestFit="1" customWidth="1"/>
    <col min="57" max="57" width="29.28515625" style="69" bestFit="1" customWidth="1"/>
    <col min="58" max="58" width="11.7109375" style="69" customWidth="1"/>
    <col min="59" max="59" width="26.5703125" style="69" bestFit="1" customWidth="1"/>
    <col min="60" max="16384" width="9.42578125" style="69"/>
  </cols>
  <sheetData>
    <row r="1" spans="1:64" ht="83.25" customHeight="1">
      <c r="A1" s="392" t="s">
        <v>730</v>
      </c>
      <c r="B1" s="393"/>
      <c r="C1" s="397" t="s">
        <v>31</v>
      </c>
      <c r="D1" s="397"/>
      <c r="E1" s="397"/>
      <c r="F1" s="397"/>
      <c r="G1" s="386" t="s">
        <v>165</v>
      </c>
      <c r="H1" s="387"/>
      <c r="I1" s="387"/>
      <c r="J1" s="387"/>
      <c r="K1" s="387"/>
      <c r="L1" s="387"/>
      <c r="M1" s="387"/>
      <c r="N1" s="478"/>
      <c r="O1" s="357" t="s">
        <v>748</v>
      </c>
      <c r="P1" s="427" t="s">
        <v>267</v>
      </c>
      <c r="Q1" s="427"/>
      <c r="R1" s="427"/>
      <c r="S1" s="428" t="s">
        <v>268</v>
      </c>
      <c r="T1" s="428"/>
      <c r="U1" s="428"/>
      <c r="V1" s="477" t="s">
        <v>271</v>
      </c>
      <c r="W1" s="477"/>
      <c r="X1" s="477"/>
      <c r="Y1" s="477"/>
      <c r="Z1" s="426" t="s">
        <v>231</v>
      </c>
      <c r="AA1" s="426"/>
      <c r="AB1" s="426"/>
      <c r="AC1" s="358" t="s">
        <v>272</v>
      </c>
      <c r="AD1" s="359">
        <v>90</v>
      </c>
      <c r="AE1" s="359"/>
      <c r="AF1" s="408" t="s">
        <v>153</v>
      </c>
      <c r="AG1" s="471"/>
      <c r="AH1" s="418" t="s">
        <v>238</v>
      </c>
      <c r="AI1" s="419"/>
      <c r="AJ1" s="419"/>
      <c r="AK1" s="430" t="s">
        <v>28</v>
      </c>
      <c r="AL1" s="414"/>
      <c r="AM1" s="414"/>
      <c r="AN1" s="414"/>
      <c r="AO1" s="414"/>
      <c r="AP1" s="414"/>
      <c r="AQ1" s="414"/>
      <c r="AR1" s="414"/>
      <c r="AS1" s="415" t="s">
        <v>163</v>
      </c>
      <c r="AT1" s="416"/>
      <c r="AU1" s="416"/>
      <c r="AV1" s="416"/>
      <c r="AW1" s="416"/>
      <c r="AX1" s="416"/>
      <c r="AY1" s="417"/>
      <c r="AZ1" s="402" t="s">
        <v>164</v>
      </c>
      <c r="BA1" s="403"/>
      <c r="BB1" s="403"/>
      <c r="BC1" s="403"/>
      <c r="BD1" s="403"/>
      <c r="BE1" s="403"/>
      <c r="BF1" s="403"/>
      <c r="BG1" s="404"/>
      <c r="BH1" s="338"/>
      <c r="BI1" s="338"/>
      <c r="BJ1" s="338"/>
      <c r="BK1" s="338"/>
      <c r="BL1" s="134"/>
    </row>
    <row r="2" spans="1:64" ht="105" customHeight="1">
      <c r="A2" s="322" t="s">
        <v>722</v>
      </c>
      <c r="B2" s="323" t="s">
        <v>1</v>
      </c>
      <c r="C2" s="297" t="s">
        <v>27</v>
      </c>
      <c r="D2" s="297" t="s">
        <v>21</v>
      </c>
      <c r="E2" s="385" t="s">
        <v>175</v>
      </c>
      <c r="F2" s="268" t="s">
        <v>227</v>
      </c>
      <c r="G2" s="267" t="s">
        <v>184</v>
      </c>
      <c r="H2" s="267" t="s">
        <v>185</v>
      </c>
      <c r="I2" s="267" t="s">
        <v>172</v>
      </c>
      <c r="J2" s="267" t="s">
        <v>173</v>
      </c>
      <c r="K2" s="267" t="s">
        <v>174</v>
      </c>
      <c r="L2" s="267" t="s">
        <v>220</v>
      </c>
      <c r="M2" s="267" t="s">
        <v>266</v>
      </c>
      <c r="N2" s="360" t="s">
        <v>731</v>
      </c>
      <c r="O2" s="361" t="s">
        <v>151</v>
      </c>
      <c r="P2" s="186" t="s">
        <v>171</v>
      </c>
      <c r="Q2" s="188" t="s">
        <v>162</v>
      </c>
      <c r="R2" s="189" t="s">
        <v>144</v>
      </c>
      <c r="S2" s="192" t="s">
        <v>269</v>
      </c>
      <c r="T2" s="192" t="s">
        <v>270</v>
      </c>
      <c r="U2" s="193" t="s">
        <v>144</v>
      </c>
      <c r="V2" s="362" t="s">
        <v>214</v>
      </c>
      <c r="W2" s="362" t="s">
        <v>200</v>
      </c>
      <c r="X2" s="362" t="s">
        <v>201</v>
      </c>
      <c r="Y2" s="363" t="s">
        <v>151</v>
      </c>
      <c r="Z2" s="295" t="s">
        <v>196</v>
      </c>
      <c r="AA2" s="294" t="s">
        <v>197</v>
      </c>
      <c r="AB2" s="191" t="s">
        <v>144</v>
      </c>
      <c r="AC2" s="364" t="s">
        <v>226</v>
      </c>
      <c r="AD2" s="206" t="s">
        <v>13</v>
      </c>
      <c r="AE2" s="207" t="s">
        <v>287</v>
      </c>
      <c r="AF2" s="265" t="s">
        <v>273</v>
      </c>
      <c r="AG2" s="265" t="s">
        <v>274</v>
      </c>
      <c r="AH2" s="209" t="s">
        <v>215</v>
      </c>
      <c r="AI2" s="209" t="s">
        <v>216</v>
      </c>
      <c r="AJ2" s="210" t="s">
        <v>217</v>
      </c>
      <c r="AK2" s="365" t="s">
        <v>244</v>
      </c>
      <c r="AL2" s="227" t="s">
        <v>14</v>
      </c>
      <c r="AM2" s="228" t="s">
        <v>17</v>
      </c>
      <c r="AN2" s="228" t="s">
        <v>15</v>
      </c>
      <c r="AO2" s="228" t="s">
        <v>18</v>
      </c>
      <c r="AP2" s="228" t="s">
        <v>19</v>
      </c>
      <c r="AQ2" s="228" t="s">
        <v>16</v>
      </c>
      <c r="AR2" s="228" t="s">
        <v>20</v>
      </c>
      <c r="AS2" s="332" t="s">
        <v>76</v>
      </c>
      <c r="AT2" s="332" t="s">
        <v>169</v>
      </c>
      <c r="AU2" s="332" t="s">
        <v>77</v>
      </c>
      <c r="AV2" s="332" t="s">
        <v>65</v>
      </c>
      <c r="AW2" s="333" t="s">
        <v>43</v>
      </c>
      <c r="AX2" s="333" t="s">
        <v>167</v>
      </c>
      <c r="AY2" s="333" t="s">
        <v>168</v>
      </c>
      <c r="AZ2" s="233" t="s">
        <v>24</v>
      </c>
      <c r="BA2" s="233" t="s">
        <v>25</v>
      </c>
      <c r="BB2" s="233" t="s">
        <v>170</v>
      </c>
      <c r="BC2" s="233" t="s">
        <v>26</v>
      </c>
      <c r="BD2" s="233" t="s">
        <v>176</v>
      </c>
      <c r="BE2" s="233" t="s">
        <v>708</v>
      </c>
      <c r="BF2" s="233" t="s">
        <v>29</v>
      </c>
      <c r="BG2" s="233" t="s">
        <v>30</v>
      </c>
    </row>
    <row r="3" spans="1:64" ht="12" customHeight="1">
      <c r="A3" s="171" t="s">
        <v>448</v>
      </c>
      <c r="B3" s="308" t="s">
        <v>449</v>
      </c>
      <c r="C3" s="171" t="s">
        <v>39</v>
      </c>
      <c r="D3" s="171" t="s">
        <v>33</v>
      </c>
      <c r="E3" s="216" t="s">
        <v>732</v>
      </c>
      <c r="F3" s="219" t="s">
        <v>543</v>
      </c>
      <c r="G3" s="160" t="s">
        <v>37</v>
      </c>
      <c r="H3" s="160" t="s">
        <v>37</v>
      </c>
      <c r="I3" s="160" t="s">
        <v>37</v>
      </c>
      <c r="J3" s="160" t="s">
        <v>37</v>
      </c>
      <c r="K3" s="160" t="s">
        <v>37</v>
      </c>
      <c r="L3" s="160" t="s">
        <v>37</v>
      </c>
      <c r="M3" s="160" t="s">
        <v>37</v>
      </c>
      <c r="N3" s="160" t="s">
        <v>37</v>
      </c>
      <c r="O3" s="339">
        <v>20</v>
      </c>
      <c r="P3" s="147" t="s">
        <v>710</v>
      </c>
      <c r="Q3" s="145" t="s">
        <v>710</v>
      </c>
      <c r="R3" s="340">
        <v>15</v>
      </c>
      <c r="S3" s="147">
        <v>20</v>
      </c>
      <c r="T3" s="145"/>
      <c r="U3" s="281">
        <f t="shared" ref="U3:U10" si="0">IF(SUM(S3:T3)&gt;20,20,SUM(S3:T3))</f>
        <v>20</v>
      </c>
      <c r="V3" s="147">
        <v>5</v>
      </c>
      <c r="W3" s="144">
        <v>5</v>
      </c>
      <c r="X3" s="145">
        <v>9</v>
      </c>
      <c r="Y3" s="341">
        <f t="shared" ref="Y3:Y10" si="1">IF(SUM(V3:X3)&gt;20,20,SUM(V3:X3))</f>
        <v>19</v>
      </c>
      <c r="Z3" s="147">
        <v>10</v>
      </c>
      <c r="AA3" s="145">
        <v>0</v>
      </c>
      <c r="AB3" s="282">
        <f t="shared" ref="AB3:AB10" si="2">IF(SUM(Z3:AA3)&gt;10,10,SUM(Z3:AA3))</f>
        <v>10</v>
      </c>
      <c r="AC3" s="342">
        <v>5</v>
      </c>
      <c r="AD3" s="156">
        <f t="shared" ref="AD3:AD10" si="3">+AC3+AB3+Y3+U3+R3+O3</f>
        <v>89</v>
      </c>
      <c r="AE3" s="157">
        <f t="shared" ref="AE3:AE10" si="4">+AD3/$AD$1</f>
        <v>0.98888888888888893</v>
      </c>
      <c r="AF3" s="280"/>
      <c r="AG3" s="278"/>
      <c r="AH3" s="343" t="s">
        <v>714</v>
      </c>
      <c r="AI3" s="160">
        <v>33</v>
      </c>
      <c r="AJ3" s="160">
        <v>56</v>
      </c>
      <c r="AK3" s="163" t="s">
        <v>716</v>
      </c>
      <c r="AL3" s="299">
        <v>1000000</v>
      </c>
      <c r="AM3" s="163">
        <f>SUMIF(AK3, "x", AL3)</f>
        <v>1000000</v>
      </c>
      <c r="AN3" s="112">
        <v>300000</v>
      </c>
      <c r="AO3" s="164">
        <v>300000</v>
      </c>
      <c r="AP3" s="165" t="s">
        <v>738</v>
      </c>
      <c r="AQ3" s="112">
        <v>1750000</v>
      </c>
      <c r="AR3" s="166">
        <v>1750000</v>
      </c>
      <c r="AS3" s="167">
        <v>56</v>
      </c>
      <c r="AT3" s="168"/>
      <c r="AU3" s="167">
        <v>56</v>
      </c>
      <c r="AV3" s="169">
        <v>54316</v>
      </c>
      <c r="AW3" s="112">
        <v>12054080</v>
      </c>
      <c r="AX3" s="113">
        <v>215251.42857142858</v>
      </c>
      <c r="AY3" s="113">
        <v>221.92503129832829</v>
      </c>
      <c r="AZ3" s="171" t="s">
        <v>568</v>
      </c>
      <c r="BA3" s="171" t="s">
        <v>71</v>
      </c>
      <c r="BB3" s="171" t="s">
        <v>71</v>
      </c>
      <c r="BC3" s="171" t="s">
        <v>568</v>
      </c>
      <c r="BD3" s="171" t="s">
        <v>706</v>
      </c>
      <c r="BE3" s="141"/>
      <c r="BF3" s="142" t="s">
        <v>631</v>
      </c>
      <c r="BG3" s="220" t="s">
        <v>619</v>
      </c>
    </row>
    <row r="4" spans="1:64" ht="12" customHeight="1">
      <c r="A4" s="171" t="s">
        <v>410</v>
      </c>
      <c r="B4" s="308" t="s">
        <v>411</v>
      </c>
      <c r="C4" s="171" t="s">
        <v>38</v>
      </c>
      <c r="D4" s="171" t="s">
        <v>32</v>
      </c>
      <c r="E4" s="216" t="s">
        <v>732</v>
      </c>
      <c r="F4" s="219" t="s">
        <v>543</v>
      </c>
      <c r="G4" s="160" t="s">
        <v>37</v>
      </c>
      <c r="H4" s="160" t="s">
        <v>37</v>
      </c>
      <c r="I4" s="160" t="s">
        <v>37</v>
      </c>
      <c r="J4" s="160" t="s">
        <v>37</v>
      </c>
      <c r="K4" s="160" t="s">
        <v>37</v>
      </c>
      <c r="L4" s="160" t="s">
        <v>37</v>
      </c>
      <c r="M4" s="160" t="s">
        <v>37</v>
      </c>
      <c r="N4" s="160" t="s">
        <v>37</v>
      </c>
      <c r="O4" s="339">
        <v>20</v>
      </c>
      <c r="P4" s="147" t="s">
        <v>710</v>
      </c>
      <c r="Q4" s="145" t="s">
        <v>710</v>
      </c>
      <c r="R4" s="340">
        <v>15</v>
      </c>
      <c r="S4" s="148">
        <v>20</v>
      </c>
      <c r="T4" s="149"/>
      <c r="U4" s="281">
        <f t="shared" si="0"/>
        <v>20</v>
      </c>
      <c r="V4" s="148">
        <v>5</v>
      </c>
      <c r="W4" s="174">
        <v>5</v>
      </c>
      <c r="X4" s="149">
        <v>10</v>
      </c>
      <c r="Y4" s="344">
        <f t="shared" si="1"/>
        <v>20</v>
      </c>
      <c r="Z4" s="148">
        <v>0</v>
      </c>
      <c r="AA4" s="149">
        <v>10</v>
      </c>
      <c r="AB4" s="282">
        <f t="shared" si="2"/>
        <v>10</v>
      </c>
      <c r="AC4" s="342">
        <v>4</v>
      </c>
      <c r="AD4" s="156">
        <f t="shared" si="3"/>
        <v>89</v>
      </c>
      <c r="AE4" s="157">
        <f t="shared" si="4"/>
        <v>0.98888888888888893</v>
      </c>
      <c r="AF4" s="280"/>
      <c r="AG4" s="161"/>
      <c r="AH4" s="345" t="s">
        <v>715</v>
      </c>
      <c r="AI4" s="160">
        <v>21</v>
      </c>
      <c r="AJ4" s="160">
        <v>26</v>
      </c>
      <c r="AK4" s="163" t="s">
        <v>716</v>
      </c>
      <c r="AL4" s="299">
        <v>624000</v>
      </c>
      <c r="AM4" s="163">
        <f>SUMIF(AK4, "x", AL4)</f>
        <v>624000</v>
      </c>
      <c r="AN4" s="112">
        <v>300000</v>
      </c>
      <c r="AO4" s="164">
        <v>300000</v>
      </c>
      <c r="AP4" s="177" t="s">
        <v>738</v>
      </c>
      <c r="AQ4" s="112">
        <v>1750000</v>
      </c>
      <c r="AR4" s="166">
        <v>1750000</v>
      </c>
      <c r="AS4" s="167">
        <v>26</v>
      </c>
      <c r="AT4" s="167"/>
      <c r="AU4" s="167">
        <v>26</v>
      </c>
      <c r="AV4" s="169">
        <v>26290</v>
      </c>
      <c r="AW4" s="112">
        <v>6481337</v>
      </c>
      <c r="AX4" s="113">
        <v>249282.19230769231</v>
      </c>
      <c r="AY4" s="113">
        <v>246.53240775960441</v>
      </c>
      <c r="AZ4" s="171" t="s">
        <v>681</v>
      </c>
      <c r="BA4" s="171" t="s">
        <v>71</v>
      </c>
      <c r="BB4" s="171" t="s">
        <v>71</v>
      </c>
      <c r="BC4" s="171" t="s">
        <v>612</v>
      </c>
      <c r="BD4" s="171" t="s">
        <v>681</v>
      </c>
      <c r="BE4" s="171" t="s">
        <v>706</v>
      </c>
      <c r="BF4" s="219" t="s">
        <v>631</v>
      </c>
      <c r="BG4" s="220" t="s">
        <v>619</v>
      </c>
    </row>
    <row r="5" spans="1:64" ht="12" customHeight="1">
      <c r="A5" s="171" t="s">
        <v>455</v>
      </c>
      <c r="B5" s="308" t="s">
        <v>456</v>
      </c>
      <c r="C5" s="171" t="s">
        <v>510</v>
      </c>
      <c r="D5" s="171" t="s">
        <v>538</v>
      </c>
      <c r="E5" s="216" t="s">
        <v>732</v>
      </c>
      <c r="F5" s="142" t="s">
        <v>543</v>
      </c>
      <c r="G5" s="160" t="s">
        <v>37</v>
      </c>
      <c r="H5" s="160" t="s">
        <v>37</v>
      </c>
      <c r="I5" s="160" t="s">
        <v>37</v>
      </c>
      <c r="J5" s="160" t="s">
        <v>37</v>
      </c>
      <c r="K5" s="160" t="s">
        <v>37</v>
      </c>
      <c r="L5" s="160" t="s">
        <v>37</v>
      </c>
      <c r="M5" s="160" t="s">
        <v>37</v>
      </c>
      <c r="N5" s="160" t="s">
        <v>37</v>
      </c>
      <c r="O5" s="339">
        <v>20</v>
      </c>
      <c r="P5" s="147" t="s">
        <v>710</v>
      </c>
      <c r="Q5" s="145" t="s">
        <v>710</v>
      </c>
      <c r="R5" s="340">
        <v>15</v>
      </c>
      <c r="S5" s="148">
        <v>20</v>
      </c>
      <c r="T5" s="149"/>
      <c r="U5" s="281">
        <f t="shared" si="0"/>
        <v>20</v>
      </c>
      <c r="V5" s="148">
        <v>5</v>
      </c>
      <c r="W5" s="174">
        <v>5</v>
      </c>
      <c r="X5" s="149">
        <v>10</v>
      </c>
      <c r="Y5" s="344">
        <f t="shared" si="1"/>
        <v>20</v>
      </c>
      <c r="Z5" s="148">
        <v>10</v>
      </c>
      <c r="AA5" s="149">
        <v>0</v>
      </c>
      <c r="AB5" s="282">
        <f t="shared" si="2"/>
        <v>10</v>
      </c>
      <c r="AC5" s="342">
        <v>3</v>
      </c>
      <c r="AD5" s="156">
        <f t="shared" si="3"/>
        <v>88</v>
      </c>
      <c r="AE5" s="157">
        <f t="shared" si="4"/>
        <v>0.97777777777777775</v>
      </c>
      <c r="AF5" s="280"/>
      <c r="AG5" s="161"/>
      <c r="AH5" s="345" t="s">
        <v>714</v>
      </c>
      <c r="AI5" s="160">
        <v>5</v>
      </c>
      <c r="AJ5" s="160">
        <v>60</v>
      </c>
      <c r="AK5" s="163" t="s">
        <v>713</v>
      </c>
      <c r="AL5" s="299">
        <v>1000000</v>
      </c>
      <c r="AM5" s="163"/>
      <c r="AN5" s="112">
        <v>300000</v>
      </c>
      <c r="AO5" s="164"/>
      <c r="AP5" s="177"/>
      <c r="AQ5" s="112">
        <v>1750000</v>
      </c>
      <c r="AR5" s="166"/>
      <c r="AS5" s="167">
        <v>60</v>
      </c>
      <c r="AT5" s="167"/>
      <c r="AU5" s="167">
        <v>60</v>
      </c>
      <c r="AV5" s="169">
        <v>51685</v>
      </c>
      <c r="AW5" s="112">
        <v>12598004</v>
      </c>
      <c r="AX5" s="113">
        <v>209966.73333333334</v>
      </c>
      <c r="AY5" s="113">
        <v>243.74584502273387</v>
      </c>
      <c r="AZ5" s="171" t="s">
        <v>569</v>
      </c>
      <c r="BA5" s="171" t="s">
        <v>552</v>
      </c>
      <c r="BB5" s="171" t="s">
        <v>71</v>
      </c>
      <c r="BC5" s="171" t="s">
        <v>616</v>
      </c>
      <c r="BD5" s="171"/>
      <c r="BE5" s="171"/>
      <c r="BF5" s="219" t="s">
        <v>631</v>
      </c>
      <c r="BG5" s="220" t="s">
        <v>553</v>
      </c>
    </row>
    <row r="6" spans="1:64" ht="12" customHeight="1">
      <c r="A6" s="171" t="s">
        <v>414</v>
      </c>
      <c r="B6" s="308" t="s">
        <v>415</v>
      </c>
      <c r="C6" s="171" t="s">
        <v>495</v>
      </c>
      <c r="D6" s="171" t="s">
        <v>531</v>
      </c>
      <c r="E6" s="216" t="s">
        <v>732</v>
      </c>
      <c r="F6" s="219" t="s">
        <v>543</v>
      </c>
      <c r="G6" s="160" t="s">
        <v>37</v>
      </c>
      <c r="H6" s="160" t="s">
        <v>37</v>
      </c>
      <c r="I6" s="160" t="s">
        <v>37</v>
      </c>
      <c r="J6" s="160" t="s">
        <v>37</v>
      </c>
      <c r="K6" s="160" t="s">
        <v>37</v>
      </c>
      <c r="L6" s="160" t="s">
        <v>72</v>
      </c>
      <c r="M6" s="160" t="s">
        <v>37</v>
      </c>
      <c r="N6" s="160" t="s">
        <v>37</v>
      </c>
      <c r="O6" s="339">
        <v>20</v>
      </c>
      <c r="P6" s="147" t="s">
        <v>710</v>
      </c>
      <c r="Q6" s="145" t="s">
        <v>710</v>
      </c>
      <c r="R6" s="340">
        <v>15</v>
      </c>
      <c r="S6" s="148">
        <v>20</v>
      </c>
      <c r="T6" s="149"/>
      <c r="U6" s="281">
        <f t="shared" si="0"/>
        <v>20</v>
      </c>
      <c r="V6" s="148">
        <v>5</v>
      </c>
      <c r="W6" s="174">
        <v>5</v>
      </c>
      <c r="X6" s="149">
        <v>10</v>
      </c>
      <c r="Y6" s="344">
        <f t="shared" si="1"/>
        <v>20</v>
      </c>
      <c r="Z6" s="148">
        <v>0</v>
      </c>
      <c r="AA6" s="149">
        <v>10</v>
      </c>
      <c r="AB6" s="282">
        <f t="shared" si="2"/>
        <v>10</v>
      </c>
      <c r="AC6" s="342">
        <v>3</v>
      </c>
      <c r="AD6" s="156">
        <f t="shared" si="3"/>
        <v>88</v>
      </c>
      <c r="AE6" s="157">
        <f t="shared" si="4"/>
        <v>0.97777777777777775</v>
      </c>
      <c r="AF6" s="280"/>
      <c r="AG6" s="161"/>
      <c r="AH6" s="345" t="s">
        <v>714</v>
      </c>
      <c r="AI6" s="160">
        <v>9</v>
      </c>
      <c r="AJ6" s="160">
        <v>45</v>
      </c>
      <c r="AK6" s="163" t="s">
        <v>716</v>
      </c>
      <c r="AL6" s="299">
        <v>900000</v>
      </c>
      <c r="AM6" s="163">
        <f>SUMIF(AK6, "x", AL6)</f>
        <v>900000</v>
      </c>
      <c r="AN6" s="112">
        <v>300000</v>
      </c>
      <c r="AO6" s="164">
        <v>300000</v>
      </c>
      <c r="AP6" s="177" t="s">
        <v>738</v>
      </c>
      <c r="AQ6" s="112">
        <v>1750000</v>
      </c>
      <c r="AR6" s="166">
        <v>1750000</v>
      </c>
      <c r="AS6" s="167">
        <v>45</v>
      </c>
      <c r="AT6" s="167"/>
      <c r="AU6" s="167">
        <v>45</v>
      </c>
      <c r="AV6" s="169">
        <v>55971</v>
      </c>
      <c r="AW6" s="112">
        <v>10520000</v>
      </c>
      <c r="AX6" s="113">
        <v>233777.77777777778</v>
      </c>
      <c r="AY6" s="113">
        <v>187.95447642529166</v>
      </c>
      <c r="AZ6" s="171" t="s">
        <v>682</v>
      </c>
      <c r="BA6" s="171" t="s">
        <v>683</v>
      </c>
      <c r="BB6" s="171" t="s">
        <v>684</v>
      </c>
      <c r="BC6" s="171" t="s">
        <v>613</v>
      </c>
      <c r="BD6" s="171" t="s">
        <v>661</v>
      </c>
      <c r="BE6" s="171" t="s">
        <v>706</v>
      </c>
      <c r="BF6" s="219" t="s">
        <v>631</v>
      </c>
      <c r="BG6" s="220" t="s">
        <v>619</v>
      </c>
    </row>
    <row r="7" spans="1:64" ht="12" customHeight="1">
      <c r="A7" s="171" t="s">
        <v>378</v>
      </c>
      <c r="B7" s="308" t="s">
        <v>379</v>
      </c>
      <c r="C7" s="171" t="s">
        <v>490</v>
      </c>
      <c r="D7" s="171" t="s">
        <v>527</v>
      </c>
      <c r="E7" s="216" t="s">
        <v>732</v>
      </c>
      <c r="F7" s="219" t="s">
        <v>543</v>
      </c>
      <c r="G7" s="160" t="s">
        <v>37</v>
      </c>
      <c r="H7" s="160" t="s">
        <v>37</v>
      </c>
      <c r="I7" s="160" t="s">
        <v>37</v>
      </c>
      <c r="J7" s="160" t="s">
        <v>37</v>
      </c>
      <c r="K7" s="160" t="s">
        <v>37</v>
      </c>
      <c r="L7" s="160" t="s">
        <v>37</v>
      </c>
      <c r="M7" s="160" t="s">
        <v>37</v>
      </c>
      <c r="N7" s="160" t="s">
        <v>37</v>
      </c>
      <c r="O7" s="339">
        <v>20</v>
      </c>
      <c r="P7" s="147" t="s">
        <v>710</v>
      </c>
      <c r="Q7" s="145" t="s">
        <v>710</v>
      </c>
      <c r="R7" s="340">
        <v>15</v>
      </c>
      <c r="S7" s="148">
        <v>20</v>
      </c>
      <c r="T7" s="149"/>
      <c r="U7" s="281">
        <f t="shared" si="0"/>
        <v>20</v>
      </c>
      <c r="V7" s="148">
        <v>3</v>
      </c>
      <c r="W7" s="174">
        <v>5</v>
      </c>
      <c r="X7" s="149">
        <v>9</v>
      </c>
      <c r="Y7" s="344">
        <f t="shared" si="1"/>
        <v>17</v>
      </c>
      <c r="Z7" s="148">
        <v>0</v>
      </c>
      <c r="AA7" s="149">
        <v>10</v>
      </c>
      <c r="AB7" s="282">
        <f t="shared" si="2"/>
        <v>10</v>
      </c>
      <c r="AC7" s="342">
        <v>5</v>
      </c>
      <c r="AD7" s="156">
        <f t="shared" si="3"/>
        <v>87</v>
      </c>
      <c r="AE7" s="157">
        <f t="shared" si="4"/>
        <v>0.96666666666666667</v>
      </c>
      <c r="AF7" s="280" t="s">
        <v>709</v>
      </c>
      <c r="AG7" s="161"/>
      <c r="AH7" s="346" t="s">
        <v>715</v>
      </c>
      <c r="AI7" s="160">
        <v>2</v>
      </c>
      <c r="AJ7" s="160">
        <v>45</v>
      </c>
      <c r="AK7" s="163" t="s">
        <v>716</v>
      </c>
      <c r="AL7" s="299">
        <v>1000000</v>
      </c>
      <c r="AM7" s="163">
        <f>SUMIF(AK7, "x", AL7)</f>
        <v>1000000</v>
      </c>
      <c r="AN7" s="112"/>
      <c r="AO7" s="164"/>
      <c r="AP7" s="177"/>
      <c r="AQ7" s="112">
        <v>1750000</v>
      </c>
      <c r="AR7" s="166">
        <v>1750000</v>
      </c>
      <c r="AS7" s="167">
        <v>45</v>
      </c>
      <c r="AT7" s="167"/>
      <c r="AU7" s="167">
        <v>45</v>
      </c>
      <c r="AV7" s="169">
        <v>45810</v>
      </c>
      <c r="AW7" s="112">
        <v>11055081</v>
      </c>
      <c r="AX7" s="113">
        <v>245668.46666666667</v>
      </c>
      <c r="AY7" s="113">
        <v>241.32462344466273</v>
      </c>
      <c r="AZ7" s="171" t="s">
        <v>562</v>
      </c>
      <c r="BA7" s="171" t="s">
        <v>71</v>
      </c>
      <c r="BB7" s="171" t="s">
        <v>71</v>
      </c>
      <c r="BC7" s="171" t="s">
        <v>602</v>
      </c>
      <c r="BD7" s="171" t="s">
        <v>562</v>
      </c>
      <c r="BE7" s="171"/>
      <c r="BF7" s="219" t="s">
        <v>631</v>
      </c>
      <c r="BG7" s="220" t="s">
        <v>619</v>
      </c>
    </row>
    <row r="8" spans="1:64" ht="12" customHeight="1">
      <c r="A8" s="171" t="s">
        <v>319</v>
      </c>
      <c r="B8" s="308" t="s">
        <v>320</v>
      </c>
      <c r="C8" s="171" t="s">
        <v>39</v>
      </c>
      <c r="D8" s="171" t="s">
        <v>33</v>
      </c>
      <c r="E8" s="216" t="s">
        <v>732</v>
      </c>
      <c r="F8" s="219" t="s">
        <v>543</v>
      </c>
      <c r="G8" s="160" t="s">
        <v>37</v>
      </c>
      <c r="H8" s="160" t="s">
        <v>37</v>
      </c>
      <c r="I8" s="160" t="s">
        <v>37</v>
      </c>
      <c r="J8" s="160" t="s">
        <v>37</v>
      </c>
      <c r="K8" s="160" t="s">
        <v>37</v>
      </c>
      <c r="L8" s="160" t="s">
        <v>37</v>
      </c>
      <c r="M8" s="160" t="s">
        <v>37</v>
      </c>
      <c r="N8" s="160" t="s">
        <v>37</v>
      </c>
      <c r="O8" s="339">
        <v>20</v>
      </c>
      <c r="P8" s="147" t="s">
        <v>710</v>
      </c>
      <c r="Q8" s="145" t="s">
        <v>710</v>
      </c>
      <c r="R8" s="340">
        <v>15</v>
      </c>
      <c r="S8" s="148"/>
      <c r="T8" s="149">
        <v>10</v>
      </c>
      <c r="U8" s="281">
        <f t="shared" si="0"/>
        <v>10</v>
      </c>
      <c r="V8" s="148">
        <v>5</v>
      </c>
      <c r="W8" s="174">
        <v>5</v>
      </c>
      <c r="X8" s="149">
        <v>9</v>
      </c>
      <c r="Y8" s="344">
        <f t="shared" si="1"/>
        <v>19</v>
      </c>
      <c r="Z8" s="148">
        <v>10</v>
      </c>
      <c r="AA8" s="149">
        <v>10</v>
      </c>
      <c r="AB8" s="282">
        <f t="shared" si="2"/>
        <v>10</v>
      </c>
      <c r="AC8" s="342">
        <v>5</v>
      </c>
      <c r="AD8" s="156">
        <f t="shared" si="3"/>
        <v>79</v>
      </c>
      <c r="AE8" s="157">
        <f t="shared" si="4"/>
        <v>0.87777777777777777</v>
      </c>
      <c r="AF8" s="280"/>
      <c r="AG8" s="161"/>
      <c r="AH8" s="345" t="s">
        <v>714</v>
      </c>
      <c r="AI8" s="160">
        <v>33</v>
      </c>
      <c r="AJ8" s="160">
        <v>76</v>
      </c>
      <c r="AK8" s="163"/>
      <c r="AL8" s="299">
        <v>987924</v>
      </c>
      <c r="AM8" s="163"/>
      <c r="AN8" s="184">
        <v>300000</v>
      </c>
      <c r="AO8" s="164"/>
      <c r="AP8" s="177"/>
      <c r="AQ8" s="184"/>
      <c r="AR8" s="166"/>
      <c r="AS8" s="167">
        <v>76</v>
      </c>
      <c r="AT8" s="167">
        <v>76</v>
      </c>
      <c r="AU8" s="167">
        <v>76</v>
      </c>
      <c r="AV8" s="169">
        <v>66927</v>
      </c>
      <c r="AW8" s="112">
        <v>13185388</v>
      </c>
      <c r="AX8" s="113">
        <v>173491.94736842104</v>
      </c>
      <c r="AY8" s="113">
        <v>197.0114901310383</v>
      </c>
      <c r="AZ8" s="171" t="s">
        <v>73</v>
      </c>
      <c r="BA8" s="171" t="s">
        <v>71</v>
      </c>
      <c r="BB8" s="171" t="s">
        <v>71</v>
      </c>
      <c r="BC8" s="170" t="s">
        <v>73</v>
      </c>
      <c r="BD8" s="171"/>
      <c r="BE8" s="171"/>
      <c r="BF8" s="219" t="s">
        <v>631</v>
      </c>
      <c r="BG8" s="220" t="s">
        <v>553</v>
      </c>
    </row>
    <row r="9" spans="1:64" ht="12.75" customHeight="1">
      <c r="A9" s="171" t="s">
        <v>346</v>
      </c>
      <c r="B9" s="308" t="s">
        <v>347</v>
      </c>
      <c r="C9" s="171" t="s">
        <v>38</v>
      </c>
      <c r="D9" s="171" t="s">
        <v>32</v>
      </c>
      <c r="E9" s="216" t="s">
        <v>732</v>
      </c>
      <c r="F9" s="219" t="s">
        <v>543</v>
      </c>
      <c r="G9" s="160" t="s">
        <v>37</v>
      </c>
      <c r="H9" s="160" t="s">
        <v>37</v>
      </c>
      <c r="I9" s="160" t="s">
        <v>37</v>
      </c>
      <c r="J9" s="160" t="s">
        <v>37</v>
      </c>
      <c r="K9" s="160" t="s">
        <v>37</v>
      </c>
      <c r="L9" s="160" t="s">
        <v>37</v>
      </c>
      <c r="M9" s="160" t="s">
        <v>37</v>
      </c>
      <c r="N9" s="160" t="s">
        <v>37</v>
      </c>
      <c r="O9" s="339">
        <v>20</v>
      </c>
      <c r="P9" s="147" t="s">
        <v>710</v>
      </c>
      <c r="Q9" s="145" t="s">
        <v>710</v>
      </c>
      <c r="R9" s="340">
        <v>15</v>
      </c>
      <c r="S9" s="148"/>
      <c r="T9" s="149">
        <v>10</v>
      </c>
      <c r="U9" s="281">
        <f t="shared" si="0"/>
        <v>10</v>
      </c>
      <c r="V9" s="148">
        <v>5</v>
      </c>
      <c r="W9" s="174">
        <v>5</v>
      </c>
      <c r="X9" s="149">
        <v>10</v>
      </c>
      <c r="Y9" s="344">
        <f t="shared" si="1"/>
        <v>20</v>
      </c>
      <c r="Z9" s="148">
        <v>10</v>
      </c>
      <c r="AA9" s="149">
        <v>0</v>
      </c>
      <c r="AB9" s="282">
        <f t="shared" si="2"/>
        <v>10</v>
      </c>
      <c r="AC9" s="342">
        <v>4</v>
      </c>
      <c r="AD9" s="156">
        <f t="shared" si="3"/>
        <v>79</v>
      </c>
      <c r="AE9" s="157">
        <f t="shared" si="4"/>
        <v>0.87777777777777777</v>
      </c>
      <c r="AF9" s="280"/>
      <c r="AG9" s="161"/>
      <c r="AH9" s="345" t="s">
        <v>715</v>
      </c>
      <c r="AI9" s="160">
        <v>21</v>
      </c>
      <c r="AJ9" s="160">
        <v>45</v>
      </c>
      <c r="AK9" s="250"/>
      <c r="AL9" s="299">
        <v>955000</v>
      </c>
      <c r="AM9" s="163"/>
      <c r="AN9" s="184">
        <v>300000</v>
      </c>
      <c r="AO9" s="164"/>
      <c r="AP9" s="177"/>
      <c r="AQ9" s="184">
        <v>1750000</v>
      </c>
      <c r="AR9" s="166"/>
      <c r="AS9" s="167">
        <v>45</v>
      </c>
      <c r="AT9" s="167"/>
      <c r="AU9" s="167">
        <v>45</v>
      </c>
      <c r="AV9" s="169">
        <v>47840</v>
      </c>
      <c r="AW9" s="112">
        <v>10861218</v>
      </c>
      <c r="AX9" s="113">
        <v>241360.4</v>
      </c>
      <c r="AY9" s="113">
        <v>227.03214882943143</v>
      </c>
      <c r="AZ9" s="171" t="s">
        <v>680</v>
      </c>
      <c r="BA9" s="171" t="s">
        <v>678</v>
      </c>
      <c r="BB9" s="171" t="s">
        <v>71</v>
      </c>
      <c r="BC9" s="171" t="s">
        <v>602</v>
      </c>
      <c r="BD9" s="171" t="s">
        <v>679</v>
      </c>
      <c r="BE9" s="171" t="s">
        <v>680</v>
      </c>
      <c r="BF9" s="219" t="s">
        <v>631</v>
      </c>
      <c r="BG9" s="216" t="s">
        <v>619</v>
      </c>
    </row>
    <row r="10" spans="1:64" ht="12" customHeight="1">
      <c r="A10" s="171" t="s">
        <v>430</v>
      </c>
      <c r="B10" s="308" t="s">
        <v>431</v>
      </c>
      <c r="C10" s="171" t="s">
        <v>505</v>
      </c>
      <c r="D10" s="171" t="s">
        <v>536</v>
      </c>
      <c r="E10" s="216" t="s">
        <v>732</v>
      </c>
      <c r="F10" s="328" t="s">
        <v>543</v>
      </c>
      <c r="G10" s="160" t="s">
        <v>37</v>
      </c>
      <c r="H10" s="160" t="s">
        <v>37</v>
      </c>
      <c r="I10" s="160" t="s">
        <v>37</v>
      </c>
      <c r="J10" s="160" t="s">
        <v>37</v>
      </c>
      <c r="K10" s="160" t="s">
        <v>37</v>
      </c>
      <c r="L10" s="160" t="s">
        <v>37</v>
      </c>
      <c r="M10" s="160" t="s">
        <v>37</v>
      </c>
      <c r="N10" s="160" t="s">
        <v>37</v>
      </c>
      <c r="O10" s="339">
        <v>20</v>
      </c>
      <c r="P10" s="147" t="s">
        <v>710</v>
      </c>
      <c r="Q10" s="145" t="s">
        <v>710</v>
      </c>
      <c r="R10" s="340">
        <v>15</v>
      </c>
      <c r="S10" s="245"/>
      <c r="T10" s="243">
        <v>10</v>
      </c>
      <c r="U10" s="281">
        <f t="shared" si="0"/>
        <v>10</v>
      </c>
      <c r="V10" s="245">
        <v>3</v>
      </c>
      <c r="W10" s="242">
        <v>5</v>
      </c>
      <c r="X10" s="243">
        <v>9</v>
      </c>
      <c r="Y10" s="344">
        <f t="shared" si="1"/>
        <v>17</v>
      </c>
      <c r="Z10" s="245">
        <v>0</v>
      </c>
      <c r="AA10" s="243">
        <v>10</v>
      </c>
      <c r="AB10" s="282">
        <f t="shared" si="2"/>
        <v>10</v>
      </c>
      <c r="AC10" s="342">
        <v>5</v>
      </c>
      <c r="AD10" s="156">
        <f t="shared" si="3"/>
        <v>77</v>
      </c>
      <c r="AE10" s="157">
        <f t="shared" si="4"/>
        <v>0.85555555555555551</v>
      </c>
      <c r="AF10" s="161" t="s">
        <v>709</v>
      </c>
      <c r="AG10" s="347"/>
      <c r="AH10" s="345" t="s">
        <v>715</v>
      </c>
      <c r="AI10" s="160">
        <v>2</v>
      </c>
      <c r="AJ10" s="160">
        <v>42</v>
      </c>
      <c r="AK10" s="250" t="s">
        <v>716</v>
      </c>
      <c r="AL10" s="348">
        <v>700000</v>
      </c>
      <c r="AM10" s="163">
        <f>SUMIF(AK10, "x", AL10)</f>
        <v>700000</v>
      </c>
      <c r="AN10" s="251">
        <v>300000</v>
      </c>
      <c r="AO10" s="349">
        <v>300000</v>
      </c>
      <c r="AP10" s="255" t="s">
        <v>738</v>
      </c>
      <c r="AQ10" s="251">
        <v>1750000</v>
      </c>
      <c r="AR10" s="254">
        <v>1750000</v>
      </c>
      <c r="AS10" s="256">
        <v>42</v>
      </c>
      <c r="AT10" s="256"/>
      <c r="AU10" s="256">
        <v>42</v>
      </c>
      <c r="AV10" s="285">
        <v>31337</v>
      </c>
      <c r="AW10" s="251">
        <v>7693996</v>
      </c>
      <c r="AX10" s="257">
        <v>183190.38095238095</v>
      </c>
      <c r="AY10" s="257">
        <v>245.52433225899097</v>
      </c>
      <c r="AZ10" s="241" t="s">
        <v>565</v>
      </c>
      <c r="BA10" s="241" t="s">
        <v>71</v>
      </c>
      <c r="BB10" s="241" t="s">
        <v>71</v>
      </c>
      <c r="BC10" s="241" t="s">
        <v>565</v>
      </c>
      <c r="BD10" s="241" t="s">
        <v>706</v>
      </c>
      <c r="BE10" s="241"/>
      <c r="BF10" s="328" t="s">
        <v>631</v>
      </c>
      <c r="BG10" s="350" t="s">
        <v>619</v>
      </c>
    </row>
    <row r="12" spans="1:64" ht="12.75" customHeight="1">
      <c r="AJ12" s="223"/>
      <c r="AK12" s="352"/>
      <c r="AL12" s="223"/>
      <c r="AM12" s="353"/>
      <c r="AN12" s="223"/>
      <c r="AP12" s="353"/>
      <c r="AQ12" s="223"/>
    </row>
    <row r="13" spans="1:64" ht="12.75" customHeight="1">
      <c r="AH13" s="354"/>
      <c r="AI13" s="351"/>
      <c r="AJ13" s="259"/>
      <c r="AK13" s="352"/>
    </row>
    <row r="14" spans="1:64" ht="12.75" customHeight="1">
      <c r="AI14" s="355"/>
      <c r="AJ14" s="356"/>
      <c r="AK14" s="352"/>
    </row>
    <row r="15" spans="1:64" ht="12.75" customHeight="1">
      <c r="AJ15" s="259"/>
      <c r="AK15" s="260"/>
    </row>
    <row r="16" spans="1:64" ht="12.75" customHeight="1">
      <c r="AK16" s="262"/>
    </row>
  </sheetData>
  <sortState ref="A3:BR19">
    <sortCondition descending="1" ref="AD3:AD19"/>
    <sortCondition descending="1" ref="AH3:AH19"/>
    <sortCondition ref="AI3:AI19"/>
    <sortCondition descending="1" ref="AJ3:AJ19"/>
  </sortState>
  <mergeCells count="12">
    <mergeCell ref="Z1:AB1"/>
    <mergeCell ref="A1:B1"/>
    <mergeCell ref="C1:F1"/>
    <mergeCell ref="P1:R1"/>
    <mergeCell ref="S1:U1"/>
    <mergeCell ref="V1:Y1"/>
    <mergeCell ref="G1:N1"/>
    <mergeCell ref="AZ1:BG1"/>
    <mergeCell ref="AK1:AR1"/>
    <mergeCell ref="AS1:AY1"/>
    <mergeCell ref="AF1:AG1"/>
    <mergeCell ref="AH1:AJ1"/>
  </mergeCells>
  <dataValidations count="2">
    <dataValidation type="list" allowBlank="1" showInputMessage="1" showErrorMessage="1" sqref="F3:F10">
      <formula1>"NC, Ad. Reuse"</formula1>
    </dataValidation>
    <dataValidation type="list" allowBlank="1" showInputMessage="1" showErrorMessage="1" sqref="P3:Q10">
      <formula1>"Y, N"</formula1>
    </dataValidation>
  </dataValidations>
  <pageMargins left="0.5" right="0.5" top="0.5" bottom="0.68" header="0.5" footer="0.5"/>
  <pageSetup paperSize="5" scale="115" orientation="landscape" r:id="rId1"/>
  <headerFooter alignWithMargins="0"/>
  <ignoredErrors>
    <ignoredError sqref="U3:U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3"/>
  <sheetViews>
    <sheetView showGridLines="0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12" sqref="F12"/>
    </sheetView>
  </sheetViews>
  <sheetFormatPr defaultColWidth="9.42578125" defaultRowHeight="12.75" customHeight="1"/>
  <cols>
    <col min="1" max="1" width="8.5703125" style="69" bestFit="1" customWidth="1"/>
    <col min="2" max="2" width="29.140625" style="69" customWidth="1"/>
    <col min="3" max="3" width="11.42578125" style="69" customWidth="1"/>
    <col min="4" max="4" width="9.42578125" style="69" customWidth="1"/>
    <col min="5" max="5" width="10.42578125" style="109" customWidth="1"/>
    <col min="6" max="6" width="9.42578125" style="111" customWidth="1"/>
    <col min="7" max="8" width="10.28515625" style="109" customWidth="1"/>
    <col min="9" max="9" width="17.42578125" style="109" customWidth="1"/>
    <col min="10" max="10" width="15.28515625" style="69" customWidth="1"/>
    <col min="11" max="11" width="17" style="69" customWidth="1"/>
    <col min="12" max="12" width="17.85546875" style="69" customWidth="1"/>
    <col min="13" max="14" width="11.85546875" style="69" customWidth="1"/>
    <col min="15" max="15" width="16.7109375" style="69" customWidth="1"/>
    <col min="16" max="16" width="20.42578125" style="69" customWidth="1"/>
    <col min="17" max="17" width="11.28515625" style="69" customWidth="1"/>
    <col min="18" max="19" width="5.7109375" style="69" customWidth="1"/>
    <col min="20" max="20" width="7.85546875" style="69" customWidth="1"/>
    <col min="21" max="21" width="5.7109375" style="69" customWidth="1"/>
    <col min="22" max="22" width="8.140625" style="69" bestFit="1" customWidth="1"/>
    <col min="23" max="23" width="8.85546875" style="69" customWidth="1"/>
    <col min="24" max="24" width="7.42578125" style="69" customWidth="1"/>
    <col min="25" max="25" width="8.42578125" style="69" customWidth="1"/>
    <col min="26" max="26" width="8.28515625" style="69" customWidth="1"/>
    <col min="27" max="27" width="7.85546875" style="69" customWidth="1"/>
    <col min="28" max="30" width="6.7109375" style="69" customWidth="1"/>
    <col min="31" max="31" width="8.140625" style="69" customWidth="1"/>
    <col min="32" max="32" width="9.28515625" style="69" customWidth="1"/>
    <col min="33" max="33" width="9.42578125" style="69" customWidth="1"/>
    <col min="34" max="34" width="12.85546875" style="69" customWidth="1"/>
    <col min="35" max="35" width="9.42578125" style="69" customWidth="1"/>
    <col min="36" max="36" width="12.5703125" style="69" customWidth="1"/>
    <col min="37" max="37" width="10.28515625" style="69" customWidth="1"/>
    <col min="38" max="38" width="9.140625" style="69" customWidth="1"/>
    <col min="39" max="39" width="11.140625" style="69" customWidth="1"/>
    <col min="40" max="40" width="9.7109375" style="69" customWidth="1"/>
    <col min="41" max="41" width="9.42578125" style="69" customWidth="1"/>
    <col min="42" max="42" width="9.85546875" style="69" customWidth="1"/>
    <col min="43" max="43" width="9.28515625" style="69" customWidth="1"/>
    <col min="44" max="44" width="8.42578125" style="69" customWidth="1"/>
    <col min="45" max="16384" width="9.42578125" style="69"/>
  </cols>
  <sheetData>
    <row r="1" spans="1:60" ht="66.75" customHeight="1">
      <c r="A1" s="392" t="s">
        <v>736</v>
      </c>
      <c r="B1" s="393"/>
      <c r="C1" s="397" t="s">
        <v>31</v>
      </c>
      <c r="D1" s="397"/>
      <c r="E1" s="397"/>
      <c r="F1" s="397"/>
      <c r="G1" s="397"/>
      <c r="H1" s="402" t="s">
        <v>275</v>
      </c>
      <c r="I1" s="403"/>
      <c r="J1" s="403"/>
      <c r="K1" s="403"/>
      <c r="L1" s="403"/>
      <c r="M1" s="403"/>
      <c r="N1" s="403"/>
      <c r="O1" s="403"/>
      <c r="P1" s="404"/>
      <c r="Q1" s="357" t="s">
        <v>288</v>
      </c>
      <c r="R1" s="427" t="s">
        <v>267</v>
      </c>
      <c r="S1" s="427"/>
      <c r="T1" s="427"/>
      <c r="U1" s="428" t="s">
        <v>281</v>
      </c>
      <c r="V1" s="428"/>
      <c r="W1" s="428"/>
      <c r="X1" s="480" t="s">
        <v>271</v>
      </c>
      <c r="Y1" s="388"/>
      <c r="Z1" s="388"/>
      <c r="AA1" s="431"/>
      <c r="AB1" s="409" t="s">
        <v>231</v>
      </c>
      <c r="AC1" s="476"/>
      <c r="AD1" s="410"/>
      <c r="AE1" s="310">
        <v>85</v>
      </c>
      <c r="AF1" s="311"/>
      <c r="AG1" s="418" t="s">
        <v>238</v>
      </c>
      <c r="AH1" s="419"/>
      <c r="AI1" s="419"/>
      <c r="AJ1" s="479" t="s">
        <v>28</v>
      </c>
      <c r="AK1" s="436"/>
      <c r="AL1" s="436"/>
      <c r="AM1" s="436"/>
      <c r="AN1" s="436"/>
      <c r="AO1" s="436"/>
      <c r="AP1" s="436"/>
      <c r="AQ1" s="436"/>
      <c r="AR1" s="432" t="s">
        <v>163</v>
      </c>
      <c r="AS1" s="397"/>
      <c r="AT1" s="397"/>
      <c r="AU1" s="397"/>
      <c r="AV1" s="397"/>
      <c r="AW1" s="398"/>
      <c r="AX1" s="402" t="s">
        <v>164</v>
      </c>
      <c r="AY1" s="403"/>
      <c r="AZ1" s="403"/>
      <c r="BA1" s="403"/>
      <c r="BB1" s="404"/>
      <c r="BC1" s="338"/>
      <c r="BD1" s="338"/>
      <c r="BE1" s="338"/>
      <c r="BF1" s="338"/>
      <c r="BG1" s="338"/>
      <c r="BH1" s="134"/>
    </row>
    <row r="2" spans="1:60" ht="121.5" customHeight="1">
      <c r="A2" s="135" t="s">
        <v>722</v>
      </c>
      <c r="B2" s="136" t="s">
        <v>1</v>
      </c>
      <c r="C2" s="137" t="s">
        <v>27</v>
      </c>
      <c r="D2" s="137" t="s">
        <v>21</v>
      </c>
      <c r="E2" s="70" t="s">
        <v>227</v>
      </c>
      <c r="F2" s="273" t="s">
        <v>36</v>
      </c>
      <c r="G2" s="273" t="s">
        <v>152</v>
      </c>
      <c r="H2" s="138" t="s">
        <v>186</v>
      </c>
      <c r="I2" s="138" t="s">
        <v>276</v>
      </c>
      <c r="J2" s="138" t="s">
        <v>277</v>
      </c>
      <c r="K2" s="138" t="s">
        <v>278</v>
      </c>
      <c r="L2" s="138" t="s">
        <v>279</v>
      </c>
      <c r="M2" s="138" t="s">
        <v>221</v>
      </c>
      <c r="N2" s="138" t="s">
        <v>187</v>
      </c>
      <c r="O2" s="138" t="s">
        <v>280</v>
      </c>
      <c r="P2" s="138" t="s">
        <v>222</v>
      </c>
      <c r="Q2" s="361" t="s">
        <v>151</v>
      </c>
      <c r="R2" s="186" t="s">
        <v>171</v>
      </c>
      <c r="S2" s="188" t="s">
        <v>162</v>
      </c>
      <c r="T2" s="189" t="s">
        <v>144</v>
      </c>
      <c r="U2" s="192" t="s">
        <v>282</v>
      </c>
      <c r="V2" s="192" t="s">
        <v>283</v>
      </c>
      <c r="W2" s="193" t="s">
        <v>144</v>
      </c>
      <c r="X2" s="362" t="s">
        <v>214</v>
      </c>
      <c r="Y2" s="362" t="s">
        <v>200</v>
      </c>
      <c r="Z2" s="362" t="s">
        <v>201</v>
      </c>
      <c r="AA2" s="363" t="s">
        <v>151</v>
      </c>
      <c r="AB2" s="295" t="s">
        <v>196</v>
      </c>
      <c r="AC2" s="294" t="s">
        <v>197</v>
      </c>
      <c r="AD2" s="191" t="s">
        <v>144</v>
      </c>
      <c r="AE2" s="206" t="s">
        <v>13</v>
      </c>
      <c r="AF2" s="207" t="s">
        <v>287</v>
      </c>
      <c r="AG2" s="209" t="s">
        <v>215</v>
      </c>
      <c r="AH2" s="209" t="s">
        <v>216</v>
      </c>
      <c r="AI2" s="210" t="s">
        <v>217</v>
      </c>
      <c r="AJ2" s="211" t="s">
        <v>244</v>
      </c>
      <c r="AK2" s="227" t="s">
        <v>14</v>
      </c>
      <c r="AL2" s="228" t="s">
        <v>17</v>
      </c>
      <c r="AM2" s="229" t="s">
        <v>15</v>
      </c>
      <c r="AN2" s="229" t="s">
        <v>18</v>
      </c>
      <c r="AO2" s="229" t="s">
        <v>19</v>
      </c>
      <c r="AP2" s="230" t="s">
        <v>16</v>
      </c>
      <c r="AQ2" s="230" t="s">
        <v>20</v>
      </c>
      <c r="AR2" s="231" t="s">
        <v>76</v>
      </c>
      <c r="AS2" s="231" t="s">
        <v>77</v>
      </c>
      <c r="AT2" s="231" t="s">
        <v>65</v>
      </c>
      <c r="AU2" s="232" t="s">
        <v>43</v>
      </c>
      <c r="AV2" s="232" t="s">
        <v>167</v>
      </c>
      <c r="AW2" s="232" t="s">
        <v>168</v>
      </c>
      <c r="AX2" s="233" t="s">
        <v>24</v>
      </c>
      <c r="AY2" s="233" t="s">
        <v>25</v>
      </c>
      <c r="AZ2" s="233" t="s">
        <v>26</v>
      </c>
      <c r="BA2" s="233" t="s">
        <v>29</v>
      </c>
      <c r="BB2" s="233" t="s">
        <v>30</v>
      </c>
    </row>
    <row r="3" spans="1:60" ht="12.75" customHeight="1">
      <c r="B3" s="366" t="s">
        <v>733</v>
      </c>
    </row>
  </sheetData>
  <mergeCells count="11">
    <mergeCell ref="H1:P1"/>
    <mergeCell ref="A1:B1"/>
    <mergeCell ref="C1:G1"/>
    <mergeCell ref="R1:T1"/>
    <mergeCell ref="U1:W1"/>
    <mergeCell ref="AG1:AI1"/>
    <mergeCell ref="AX1:BB1"/>
    <mergeCell ref="AJ1:AQ1"/>
    <mergeCell ref="AR1:AW1"/>
    <mergeCell ref="X1:AA1"/>
    <mergeCell ref="AB1:AD1"/>
  </mergeCells>
  <pageMargins left="0.5" right="0.5" top="0.5" bottom="0.68" header="0.5" footer="0.5"/>
  <pageSetup paperSize="5" scale="11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"/>
  <sheetViews>
    <sheetView showGridLines="0" zoomScaleNormal="10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5" sqref="E5"/>
    </sheetView>
  </sheetViews>
  <sheetFormatPr defaultColWidth="9.42578125" defaultRowHeight="12.75" customHeight="1"/>
  <cols>
    <col min="1" max="1" width="8.42578125" style="69" bestFit="1" customWidth="1"/>
    <col min="2" max="2" width="26.7109375" style="69" customWidth="1"/>
    <col min="3" max="3" width="11.42578125" style="69" customWidth="1"/>
    <col min="4" max="5" width="9.42578125" style="69" customWidth="1"/>
    <col min="6" max="6" width="14" style="109" bestFit="1" customWidth="1"/>
    <col min="7" max="8" width="12.7109375" style="69" customWidth="1"/>
    <col min="9" max="9" width="13" style="69" customWidth="1"/>
    <col min="10" max="10" width="13.85546875" style="69" customWidth="1"/>
    <col min="11" max="11" width="9.42578125" style="69" customWidth="1"/>
    <col min="12" max="12" width="12.140625" style="69" customWidth="1"/>
    <col min="13" max="13" width="13.85546875" style="69" customWidth="1"/>
    <col min="14" max="14" width="12.140625" style="69" customWidth="1"/>
    <col min="15" max="15" width="8.140625" style="69" customWidth="1"/>
    <col min="16" max="19" width="6.7109375" style="69" customWidth="1"/>
    <col min="20" max="20" width="10.42578125" style="69" customWidth="1"/>
    <col min="21" max="21" width="12.140625" style="69" customWidth="1"/>
    <col min="22" max="22" width="7.7109375" style="69" customWidth="1"/>
    <col min="23" max="24" width="7.42578125" style="69" customWidth="1"/>
    <col min="25" max="25" width="12" style="69" customWidth="1"/>
    <col min="26" max="26" width="17.7109375" style="69" customWidth="1"/>
    <col min="27" max="27" width="12.42578125" style="69" customWidth="1"/>
    <col min="28" max="28" width="11.85546875" style="69" customWidth="1"/>
    <col min="29" max="29" width="10.85546875" style="69" customWidth="1"/>
    <col min="30" max="30" width="12.7109375" style="69" customWidth="1"/>
    <col min="31" max="31" width="12.28515625" style="69" customWidth="1"/>
    <col min="32" max="32" width="9.42578125" style="69" customWidth="1"/>
    <col min="33" max="34" width="12.28515625" style="69" customWidth="1"/>
    <col min="35" max="35" width="10" style="69" customWidth="1"/>
    <col min="36" max="36" width="10.140625" style="69" customWidth="1"/>
    <col min="37" max="37" width="7.85546875" style="69" customWidth="1"/>
    <col min="38" max="38" width="10.28515625" style="69" customWidth="1"/>
    <col min="39" max="39" width="10" style="69" customWidth="1"/>
    <col min="40" max="40" width="9.42578125" style="69" bestFit="1" customWidth="1"/>
    <col min="41" max="41" width="10" style="69" customWidth="1"/>
    <col min="42" max="42" width="18.7109375" style="69" customWidth="1"/>
    <col min="43" max="43" width="15.28515625" style="69" customWidth="1"/>
    <col min="44" max="44" width="16.42578125" style="111" bestFit="1" customWidth="1"/>
    <col min="45" max="45" width="23" style="69" bestFit="1" customWidth="1"/>
    <col min="46" max="46" width="12.7109375" style="69" customWidth="1"/>
    <col min="47" max="47" width="31.42578125" style="69" bestFit="1" customWidth="1"/>
    <col min="48" max="16384" width="9.42578125" style="69"/>
  </cols>
  <sheetData>
    <row r="1" spans="1:47" ht="66.75" customHeight="1">
      <c r="A1" s="392" t="s">
        <v>734</v>
      </c>
      <c r="B1" s="393"/>
      <c r="C1" s="397" t="s">
        <v>31</v>
      </c>
      <c r="D1" s="397"/>
      <c r="E1" s="397"/>
      <c r="F1" s="397"/>
      <c r="G1" s="402" t="s">
        <v>165</v>
      </c>
      <c r="H1" s="403"/>
      <c r="I1" s="403"/>
      <c r="J1" s="403"/>
      <c r="K1" s="403"/>
      <c r="L1" s="403"/>
      <c r="M1" s="403"/>
      <c r="N1" s="404"/>
      <c r="O1" s="409" t="s">
        <v>286</v>
      </c>
      <c r="P1" s="476"/>
      <c r="Q1" s="476"/>
      <c r="R1" s="476"/>
      <c r="S1" s="476"/>
      <c r="T1" s="476"/>
      <c r="U1" s="476"/>
      <c r="V1" s="410"/>
      <c r="W1" s="311">
        <v>40</v>
      </c>
      <c r="X1" s="311"/>
      <c r="Y1" s="418" t="s">
        <v>238</v>
      </c>
      <c r="Z1" s="419"/>
      <c r="AA1" s="419"/>
      <c r="AB1" s="430" t="s">
        <v>28</v>
      </c>
      <c r="AC1" s="414"/>
      <c r="AD1" s="414"/>
      <c r="AE1" s="414"/>
      <c r="AF1" s="414"/>
      <c r="AG1" s="414"/>
      <c r="AH1" s="414"/>
      <c r="AI1" s="414"/>
      <c r="AJ1" s="415" t="s">
        <v>163</v>
      </c>
      <c r="AK1" s="416"/>
      <c r="AL1" s="416"/>
      <c r="AM1" s="416"/>
      <c r="AN1" s="416"/>
      <c r="AO1" s="417"/>
      <c r="AP1" s="402" t="s">
        <v>164</v>
      </c>
      <c r="AQ1" s="403"/>
      <c r="AR1" s="403"/>
      <c r="AS1" s="403"/>
      <c r="AT1" s="403"/>
      <c r="AU1" s="404"/>
    </row>
    <row r="2" spans="1:47" ht="105" customHeight="1">
      <c r="A2" s="322" t="s">
        <v>722</v>
      </c>
      <c r="B2" s="323" t="s">
        <v>1</v>
      </c>
      <c r="C2" s="297" t="s">
        <v>27</v>
      </c>
      <c r="D2" s="297" t="s">
        <v>21</v>
      </c>
      <c r="E2" s="297" t="s">
        <v>175</v>
      </c>
      <c r="F2" s="268" t="s">
        <v>227</v>
      </c>
      <c r="G2" s="267" t="s">
        <v>284</v>
      </c>
      <c r="H2" s="360" t="s">
        <v>749</v>
      </c>
      <c r="I2" s="360" t="s">
        <v>750</v>
      </c>
      <c r="J2" s="267" t="s">
        <v>218</v>
      </c>
      <c r="K2" s="267" t="s">
        <v>285</v>
      </c>
      <c r="L2" s="360" t="s">
        <v>751</v>
      </c>
      <c r="M2" s="360" t="s">
        <v>752</v>
      </c>
      <c r="N2" s="360" t="s">
        <v>753</v>
      </c>
      <c r="O2" s="295" t="s">
        <v>754</v>
      </c>
      <c r="P2" s="294" t="s">
        <v>206</v>
      </c>
      <c r="Q2" s="295" t="s">
        <v>224</v>
      </c>
      <c r="R2" s="294" t="s">
        <v>755</v>
      </c>
      <c r="S2" s="294" t="s">
        <v>756</v>
      </c>
      <c r="T2" s="294" t="s">
        <v>757</v>
      </c>
      <c r="U2" s="294" t="s">
        <v>735</v>
      </c>
      <c r="V2" s="191" t="s">
        <v>144</v>
      </c>
      <c r="W2" s="206" t="s">
        <v>13</v>
      </c>
      <c r="X2" s="207" t="s">
        <v>287</v>
      </c>
      <c r="Y2" s="209" t="s">
        <v>215</v>
      </c>
      <c r="Z2" s="209" t="s">
        <v>216</v>
      </c>
      <c r="AA2" s="210" t="s">
        <v>217</v>
      </c>
      <c r="AB2" s="211" t="s">
        <v>244</v>
      </c>
      <c r="AC2" s="227" t="s">
        <v>14</v>
      </c>
      <c r="AD2" s="228" t="s">
        <v>17</v>
      </c>
      <c r="AE2" s="228" t="s">
        <v>15</v>
      </c>
      <c r="AF2" s="228" t="s">
        <v>18</v>
      </c>
      <c r="AG2" s="228" t="s">
        <v>19</v>
      </c>
      <c r="AH2" s="228" t="s">
        <v>16</v>
      </c>
      <c r="AI2" s="228" t="s">
        <v>20</v>
      </c>
      <c r="AJ2" s="332" t="s">
        <v>76</v>
      </c>
      <c r="AK2" s="332" t="s">
        <v>77</v>
      </c>
      <c r="AL2" s="332" t="s">
        <v>65</v>
      </c>
      <c r="AM2" s="333" t="s">
        <v>43</v>
      </c>
      <c r="AN2" s="333" t="s">
        <v>167</v>
      </c>
      <c r="AO2" s="333" t="s">
        <v>168</v>
      </c>
      <c r="AP2" s="233" t="s">
        <v>24</v>
      </c>
      <c r="AQ2" s="233" t="s">
        <v>25</v>
      </c>
      <c r="AR2" s="233" t="s">
        <v>26</v>
      </c>
      <c r="AS2" s="233" t="s">
        <v>176</v>
      </c>
      <c r="AT2" s="233" t="s">
        <v>29</v>
      </c>
      <c r="AU2" s="233" t="s">
        <v>30</v>
      </c>
    </row>
    <row r="3" spans="1:47" ht="12" customHeight="1">
      <c r="A3" s="171" t="s">
        <v>360</v>
      </c>
      <c r="B3" s="308" t="s">
        <v>361</v>
      </c>
      <c r="C3" s="171" t="s">
        <v>473</v>
      </c>
      <c r="D3" s="171" t="s">
        <v>517</v>
      </c>
      <c r="E3" s="171" t="s">
        <v>545</v>
      </c>
      <c r="F3" s="180" t="s">
        <v>543</v>
      </c>
      <c r="G3" s="160" t="s">
        <v>37</v>
      </c>
      <c r="H3" s="160" t="s">
        <v>37</v>
      </c>
      <c r="I3" s="369" t="s">
        <v>71</v>
      </c>
      <c r="J3" s="370"/>
      <c r="K3" s="160" t="s">
        <v>37</v>
      </c>
      <c r="L3" s="160" t="s">
        <v>37</v>
      </c>
      <c r="M3" s="160" t="s">
        <v>37</v>
      </c>
      <c r="N3" s="160" t="s">
        <v>37</v>
      </c>
      <c r="O3" s="144">
        <v>10</v>
      </c>
      <c r="P3" s="144">
        <v>5</v>
      </c>
      <c r="Q3" s="144">
        <v>10</v>
      </c>
      <c r="R3" s="144">
        <v>5</v>
      </c>
      <c r="S3" s="144">
        <v>5</v>
      </c>
      <c r="T3" s="144">
        <v>5</v>
      </c>
      <c r="U3" s="145">
        <v>0</v>
      </c>
      <c r="V3" s="282">
        <f>IF(SUM(O3:U3)&gt;40,40,SUM(O3:U3))</f>
        <v>40</v>
      </c>
      <c r="W3" s="156">
        <f>+V3</f>
        <v>40</v>
      </c>
      <c r="X3" s="157">
        <f>+W3/$W$1</f>
        <v>1</v>
      </c>
      <c r="Y3" s="159" t="s">
        <v>714</v>
      </c>
      <c r="Z3" s="160">
        <v>23</v>
      </c>
      <c r="AA3" s="160">
        <v>30</v>
      </c>
      <c r="AB3" s="162" t="s">
        <v>716</v>
      </c>
      <c r="AC3" s="163">
        <v>750000</v>
      </c>
      <c r="AD3" s="163">
        <f>SUMIF(AB3, "x", AC3)</f>
        <v>750000</v>
      </c>
      <c r="AE3" s="164">
        <v>0</v>
      </c>
      <c r="AF3" s="164"/>
      <c r="AG3" s="165"/>
      <c r="AH3" s="112">
        <v>1250000</v>
      </c>
      <c r="AI3" s="166">
        <v>1250000</v>
      </c>
      <c r="AJ3" s="167">
        <v>30</v>
      </c>
      <c r="AK3" s="167">
        <v>30</v>
      </c>
      <c r="AL3" s="169">
        <v>71800</v>
      </c>
      <c r="AM3" s="112">
        <v>8173612</v>
      </c>
      <c r="AN3" s="113">
        <v>272453.73333333334</v>
      </c>
      <c r="AO3" s="113">
        <v>113.83860724233983</v>
      </c>
      <c r="AP3" s="171" t="s">
        <v>558</v>
      </c>
      <c r="AQ3" s="371"/>
      <c r="AR3" s="171" t="s">
        <v>558</v>
      </c>
      <c r="AS3" s="171"/>
      <c r="AT3" s="142" t="s">
        <v>631</v>
      </c>
      <c r="AU3" s="216" t="s">
        <v>624</v>
      </c>
    </row>
    <row r="4" spans="1:47" ht="12" customHeight="1">
      <c r="A4" s="171" t="s">
        <v>467</v>
      </c>
      <c r="B4" s="308" t="s">
        <v>468</v>
      </c>
      <c r="C4" s="171" t="s">
        <v>40</v>
      </c>
      <c r="D4" s="171" t="s">
        <v>34</v>
      </c>
      <c r="E4" s="171" t="s">
        <v>545</v>
      </c>
      <c r="F4" s="180" t="s">
        <v>543</v>
      </c>
      <c r="G4" s="160" t="s">
        <v>37</v>
      </c>
      <c r="H4" s="160" t="s">
        <v>71</v>
      </c>
      <c r="I4" s="369" t="s">
        <v>37</v>
      </c>
      <c r="J4" s="372"/>
      <c r="K4" s="160" t="s">
        <v>37</v>
      </c>
      <c r="L4" s="160" t="s">
        <v>71</v>
      </c>
      <c r="M4" s="160" t="s">
        <v>71</v>
      </c>
      <c r="N4" s="160" t="s">
        <v>71</v>
      </c>
      <c r="O4" s="174">
        <v>0</v>
      </c>
      <c r="P4" s="174">
        <v>5</v>
      </c>
      <c r="Q4" s="174">
        <v>10</v>
      </c>
      <c r="R4" s="174">
        <v>5</v>
      </c>
      <c r="S4" s="174">
        <v>5</v>
      </c>
      <c r="T4" s="174">
        <v>0</v>
      </c>
      <c r="U4" s="149">
        <v>5</v>
      </c>
      <c r="V4" s="282">
        <f>IF(SUM(O4:U4)&gt;40,40,SUM(O4:U4))</f>
        <v>30</v>
      </c>
      <c r="W4" s="156">
        <f>+V4</f>
        <v>30</v>
      </c>
      <c r="X4" s="157">
        <f>+W4/$W$1</f>
        <v>0.75</v>
      </c>
      <c r="Y4" s="159" t="s">
        <v>715</v>
      </c>
      <c r="Z4" s="160">
        <v>10</v>
      </c>
      <c r="AA4" s="160">
        <v>28</v>
      </c>
      <c r="AB4" s="162" t="s">
        <v>718</v>
      </c>
      <c r="AC4" s="163">
        <v>711611</v>
      </c>
      <c r="AD4" s="163">
        <v>711611</v>
      </c>
      <c r="AE4" s="112">
        <v>600000</v>
      </c>
      <c r="AF4" s="184"/>
      <c r="AG4" s="177"/>
      <c r="AH4" s="112">
        <v>1250000</v>
      </c>
      <c r="AI4" s="166">
        <v>1250000</v>
      </c>
      <c r="AJ4" s="167">
        <v>28</v>
      </c>
      <c r="AK4" s="167">
        <v>28</v>
      </c>
      <c r="AL4" s="169">
        <v>86408</v>
      </c>
      <c r="AM4" s="112">
        <v>7816658</v>
      </c>
      <c r="AN4" s="113">
        <v>279166.35714285716</v>
      </c>
      <c r="AO4" s="113">
        <v>90.462202573835754</v>
      </c>
      <c r="AP4" s="171" t="s">
        <v>663</v>
      </c>
      <c r="AQ4" s="371"/>
      <c r="AR4" s="170" t="s">
        <v>618</v>
      </c>
      <c r="AS4" s="171" t="s">
        <v>662</v>
      </c>
      <c r="AT4" s="219" t="s">
        <v>631</v>
      </c>
      <c r="AU4" s="220" t="s">
        <v>630</v>
      </c>
    </row>
    <row r="5" spans="1:47" ht="12.75" customHeight="1">
      <c r="AD5" s="110"/>
    </row>
    <row r="6" spans="1:47" ht="12.75" customHeight="1">
      <c r="AB6" s="259"/>
      <c r="AC6" s="223"/>
      <c r="AE6" s="223"/>
      <c r="AG6" s="373"/>
      <c r="AH6" s="373"/>
    </row>
    <row r="7" spans="1:47" ht="12.75" customHeight="1">
      <c r="AA7" s="351"/>
      <c r="AB7" s="259"/>
    </row>
    <row r="8" spans="1:47" ht="12.75" customHeight="1">
      <c r="AA8" s="355"/>
      <c r="AB8" s="259"/>
    </row>
    <row r="9" spans="1:47" ht="12.75" customHeight="1">
      <c r="AB9" s="260"/>
    </row>
    <row r="10" spans="1:47" ht="12.75" customHeight="1">
      <c r="AB10" s="262"/>
    </row>
  </sheetData>
  <sortState ref="A3:BG11">
    <sortCondition descending="1" ref="W3:W11"/>
    <sortCondition descending="1" ref="Y3:Y11"/>
    <sortCondition ref="Z3:Z11"/>
    <sortCondition descending="1" ref="AA3:AA11"/>
  </sortState>
  <mergeCells count="8">
    <mergeCell ref="AP1:AU1"/>
    <mergeCell ref="AB1:AI1"/>
    <mergeCell ref="AJ1:AO1"/>
    <mergeCell ref="Y1:AA1"/>
    <mergeCell ref="A1:B1"/>
    <mergeCell ref="C1:F1"/>
    <mergeCell ref="O1:V1"/>
    <mergeCell ref="G1:N1"/>
  </mergeCells>
  <dataValidations count="1">
    <dataValidation type="list" allowBlank="1" showInputMessage="1" showErrorMessage="1" sqref="F3:F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18</vt:i4>
      </vt:variant>
    </vt:vector>
  </HeadingPairs>
  <TitlesOfParts>
    <vt:vector size="30" baseType="lpstr">
      <vt:lpstr>New Aff.- Urban Opp.</vt:lpstr>
      <vt:lpstr>New Aff.- Gen. Occ. Urban</vt:lpstr>
      <vt:lpstr>New Aff.- Senior Urban</vt:lpstr>
      <vt:lpstr>New Aff.- Non Urban</vt:lpstr>
      <vt:lpstr>Pres. Aff.- HUD Subsidy</vt:lpstr>
      <vt:lpstr>Pres. Aff.- USDA Subsidy</vt:lpstr>
      <vt:lpstr> SE - PSH</vt:lpstr>
      <vt:lpstr>SE - Sub. Abuse Recovery</vt:lpstr>
      <vt:lpstr>Single Family</vt:lpstr>
      <vt:lpstr>Competitive Bond</vt:lpstr>
      <vt:lpstr>2014 BGF (hide)</vt:lpstr>
      <vt:lpstr>Sheet1</vt:lpstr>
      <vt:lpstr>' SE - PSH'!Print_Area</vt:lpstr>
      <vt:lpstr>'New Aff.- Gen. Occ. Urban'!Print_Area</vt:lpstr>
      <vt:lpstr>'New Aff.- Non Urban'!Print_Area</vt:lpstr>
      <vt:lpstr>'New Aff.- Senior Urban'!Print_Area</vt:lpstr>
      <vt:lpstr>'New Aff.- Urban Opp.'!Print_Area</vt:lpstr>
      <vt:lpstr>'Pres. Aff.- HUD Subsidy'!Print_Area</vt:lpstr>
      <vt:lpstr>'Pres. Aff.- USDA Subsidy'!Print_Area</vt:lpstr>
      <vt:lpstr>'SE - Sub. Abuse Recovery'!Print_Area</vt:lpstr>
      <vt:lpstr>'Single Family'!Print_Area</vt:lpstr>
      <vt:lpstr>' SE - PSH'!Print_Titles</vt:lpstr>
      <vt:lpstr>'New Aff.- Gen. Occ. Urban'!Print_Titles</vt:lpstr>
      <vt:lpstr>'New Aff.- Non Urban'!Print_Titles</vt:lpstr>
      <vt:lpstr>'New Aff.- Senior Urban'!Print_Titles</vt:lpstr>
      <vt:lpstr>'New Aff.- Urban Opp.'!Print_Titles</vt:lpstr>
      <vt:lpstr>'Pres. Aff.- HUD Subsidy'!Print_Titles</vt:lpstr>
      <vt:lpstr>'Pres. Aff.- USDA Subsidy'!Print_Titles</vt:lpstr>
      <vt:lpstr>'SE - Sub. Abuse Recovery'!Print_Titles</vt:lpstr>
      <vt:lpstr>'Single Family'!Print_Titles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Craig, Kelan</cp:lastModifiedBy>
  <cp:lastPrinted>2017-03-28T14:54:08Z</cp:lastPrinted>
  <dcterms:created xsi:type="dcterms:W3CDTF">2011-12-19T13:43:17Z</dcterms:created>
  <dcterms:modified xsi:type="dcterms:W3CDTF">2020-05-29T18:08:47Z</dcterms:modified>
</cp:coreProperties>
</file>